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20" yWindow="75" windowWidth="18090" windowHeight="7380" tabRatio="682" firstSheet="12" activeTab="15"/>
  </bookViews>
  <sheets>
    <sheet name="СВОД" sheetId="18" r:id="rId1"/>
    <sheet name="№218 45-02 от 27.01.21г." sheetId="19" r:id="rId2"/>
    <sheet name="№223 47-02 от 25.02.21г." sheetId="20" r:id="rId3"/>
    <sheet name="№228 48-02 от 31.03.21г." sheetId="21" r:id="rId4"/>
    <sheet name="№238 49-02 от 21.04.21г." sheetId="22" r:id="rId5"/>
    <sheet name="№245 50-02 от 28.04.21г." sheetId="23" r:id="rId6"/>
    <sheet name="№246 51-02 от 26.05.21г." sheetId="24" r:id="rId7"/>
    <sheet name="№250 52-02 от 30.06.21г." sheetId="25" r:id="rId8"/>
    <sheet name="№260 53-02 от 20.07.21г." sheetId="26" r:id="rId9"/>
    <sheet name="№262 54-02 от 04.08.21г." sheetId="27" r:id="rId10"/>
    <sheet name="№263 55-02 от 18.08.21г." sheetId="28" r:id="rId11"/>
    <sheet name="№266 56-02 от 25.08.21г." sheetId="29" r:id="rId12"/>
    <sheet name="№272 57-02 от 29.09.21г." sheetId="30" r:id="rId13"/>
    <sheet name="№279 58-02 от 27.10.21г." sheetId="31" r:id="rId14"/>
    <sheet name="№291 59-02 от 24.11.21г." sheetId="32" r:id="rId15"/>
    <sheet name="№320 61-02 от 28.12.21г." sheetId="33" r:id="rId16"/>
  </sheets>
  <definedNames>
    <definedName name="_xlnm.Print_Titles" localSheetId="9">'№262 54-02 от 04.08.21г.'!$4:$6</definedName>
    <definedName name="_xlnm.Print_Titles" localSheetId="10">'№263 55-02 от 18.08.21г.'!$4:$6</definedName>
    <definedName name="_xlnm.Print_Titles" localSheetId="11">'№266 56-02 от 25.08.21г.'!$4:$6</definedName>
    <definedName name="_xlnm.Print_Titles" localSheetId="12">'№272 57-02 от 29.09.21г.'!$4:$6</definedName>
    <definedName name="_xlnm.Print_Titles" localSheetId="13">'№279 58-02 от 27.10.21г.'!$4:$6</definedName>
    <definedName name="_xlnm.Print_Titles" localSheetId="14">'№291 59-02 от 24.11.21г.'!$4:$6</definedName>
    <definedName name="_xlnm.Print_Titles" localSheetId="0">СВОД!$3:$3</definedName>
  </definedNames>
  <calcPr calcId="125725"/>
</workbook>
</file>

<file path=xl/calcChain.xml><?xml version="1.0" encoding="utf-8"?>
<calcChain xmlns="http://schemas.openxmlformats.org/spreadsheetml/2006/main">
  <c r="D34" i="33"/>
  <c r="R29" i="18"/>
  <c r="S47"/>
  <c r="R97"/>
  <c r="R104"/>
  <c r="S88"/>
  <c r="R68"/>
  <c r="S16" l="1"/>
  <c r="R4"/>
  <c r="S19"/>
  <c r="R9"/>
  <c r="E33" i="33"/>
  <c r="D33"/>
  <c r="D32"/>
  <c r="E32" s="1"/>
  <c r="D31"/>
  <c r="E31" s="1"/>
  <c r="D30"/>
  <c r="E30" s="1"/>
  <c r="D29"/>
  <c r="E29" s="1"/>
  <c r="D28"/>
  <c r="E28" s="1"/>
  <c r="D27"/>
  <c r="E27" s="1"/>
  <c r="D26"/>
  <c r="E26" s="1"/>
  <c r="D19"/>
  <c r="D21" s="1"/>
  <c r="D18"/>
  <c r="E19"/>
  <c r="E15"/>
  <c r="E14"/>
  <c r="D12"/>
  <c r="E12" s="1"/>
  <c r="D24"/>
  <c r="E23"/>
  <c r="E20"/>
  <c r="E18"/>
  <c r="E17"/>
  <c r="E16"/>
  <c r="E13"/>
  <c r="E11"/>
  <c r="E10"/>
  <c r="E9"/>
  <c r="E8"/>
  <c r="Q101" i="18" l="1"/>
  <c r="E23" i="32"/>
  <c r="E22"/>
  <c r="E21"/>
  <c r="C19"/>
  <c r="E19" s="1"/>
  <c r="E17"/>
  <c r="E16"/>
  <c r="E15"/>
  <c r="D10"/>
  <c r="D26"/>
  <c r="E9"/>
  <c r="D13"/>
  <c r="E8"/>
  <c r="P102" i="18"/>
  <c r="E16" i="31"/>
  <c r="D20"/>
  <c r="E14"/>
  <c r="D12"/>
  <c r="D9"/>
  <c r="E8"/>
  <c r="S14" i="18"/>
  <c r="O13"/>
  <c r="S13" s="1"/>
  <c r="O17"/>
  <c r="D31" i="30"/>
  <c r="E29"/>
  <c r="C27"/>
  <c r="E27" s="1"/>
  <c r="C26"/>
  <c r="E26" s="1"/>
  <c r="D19"/>
  <c r="E18"/>
  <c r="E17"/>
  <c r="E16"/>
  <c r="E15"/>
  <c r="E14"/>
  <c r="E13"/>
  <c r="E8"/>
  <c r="E9"/>
  <c r="E10"/>
  <c r="E11"/>
  <c r="E30" l="1"/>
  <c r="E24"/>
  <c r="D22"/>
  <c r="E12"/>
  <c r="N29" i="18" l="1"/>
  <c r="S101"/>
  <c r="S103"/>
  <c r="S104"/>
  <c r="C21" i="29"/>
  <c r="E21" s="1"/>
  <c r="C20"/>
  <c r="E20" s="1"/>
  <c r="E18"/>
  <c r="E16"/>
  <c r="C14"/>
  <c r="E14" s="1"/>
  <c r="D25"/>
  <c r="E22"/>
  <c r="D12"/>
  <c r="D9"/>
  <c r="E8"/>
  <c r="E25" i="18" l="1"/>
  <c r="F25"/>
  <c r="G25"/>
  <c r="H25"/>
  <c r="I25"/>
  <c r="J25"/>
  <c r="K25"/>
  <c r="L25"/>
  <c r="M25"/>
  <c r="N25"/>
  <c r="O25"/>
  <c r="P25"/>
  <c r="Q25"/>
  <c r="R25"/>
  <c r="D25"/>
  <c r="S28"/>
  <c r="D15" i="28"/>
  <c r="E14"/>
  <c r="E13"/>
  <c r="D30"/>
  <c r="D11"/>
  <c r="L106" i="18" l="1"/>
  <c r="L102"/>
  <c r="S102" s="1"/>
  <c r="L100"/>
  <c r="L66"/>
  <c r="S52"/>
  <c r="S21"/>
  <c r="S22"/>
  <c r="M29"/>
  <c r="O29"/>
  <c r="P29"/>
  <c r="M4"/>
  <c r="N4"/>
  <c r="O4"/>
  <c r="P4"/>
  <c r="Q4"/>
  <c r="E28" i="27"/>
  <c r="C25"/>
  <c r="E25" s="1"/>
  <c r="C21"/>
  <c r="E21" s="1"/>
  <c r="C18"/>
  <c r="E18" s="1"/>
  <c r="E17"/>
  <c r="E16"/>
  <c r="D29"/>
  <c r="D11"/>
  <c r="E9"/>
  <c r="E10"/>
  <c r="D14"/>
  <c r="E8"/>
  <c r="S55" i="18" l="1"/>
  <c r="D17" i="26"/>
  <c r="E15"/>
  <c r="E14"/>
  <c r="D12"/>
  <c r="D9"/>
  <c r="E8"/>
  <c r="D24" i="25" l="1"/>
  <c r="C23"/>
  <c r="E23" s="1"/>
  <c r="E21"/>
  <c r="C19"/>
  <c r="E19" s="1"/>
  <c r="C18"/>
  <c r="E18" s="1"/>
  <c r="E9"/>
  <c r="E10"/>
  <c r="E11"/>
  <c r="D12"/>
  <c r="E20"/>
  <c r="E17"/>
  <c r="D15"/>
  <c r="E8"/>
  <c r="I29" i="18" l="1"/>
  <c r="S81"/>
  <c r="C15" i="24" l="1"/>
  <c r="E15" s="1"/>
  <c r="D17"/>
  <c r="E16"/>
  <c r="E14"/>
  <c r="D12"/>
  <c r="D9"/>
  <c r="E8"/>
  <c r="S56" i="18" l="1"/>
  <c r="E18" i="23" l="1"/>
  <c r="E17"/>
  <c r="E15"/>
  <c r="D21"/>
  <c r="E16"/>
  <c r="E14"/>
  <c r="D12"/>
  <c r="D9"/>
  <c r="E8"/>
  <c r="D16" i="22" l="1"/>
  <c r="E15"/>
  <c r="E14"/>
  <c r="D12"/>
  <c r="D9"/>
  <c r="E8"/>
  <c r="E16" i="21" l="1"/>
  <c r="E14"/>
  <c r="D20"/>
  <c r="E19"/>
  <c r="E18"/>
  <c r="E15"/>
  <c r="D12"/>
  <c r="D9"/>
  <c r="E8"/>
  <c r="S46" i="18" l="1"/>
  <c r="S44"/>
  <c r="C20" i="20"/>
  <c r="E20" s="1"/>
  <c r="D21"/>
  <c r="E17"/>
  <c r="E15"/>
  <c r="D10"/>
  <c r="E9"/>
  <c r="E19" l="1"/>
  <c r="E18"/>
  <c r="D13"/>
  <c r="E12"/>
  <c r="E8"/>
  <c r="D19" i="19" l="1"/>
  <c r="E18"/>
  <c r="E17"/>
  <c r="E14"/>
  <c r="S86" i="18" l="1"/>
  <c r="S78"/>
  <c r="S110" l="1"/>
  <c r="E29" l="1"/>
  <c r="F29"/>
  <c r="G29"/>
  <c r="J29"/>
  <c r="K29"/>
  <c r="L29"/>
  <c r="Q29"/>
  <c r="D29"/>
  <c r="S113" l="1"/>
  <c r="S114"/>
  <c r="S65"/>
  <c r="S66"/>
  <c r="H29" l="1"/>
  <c r="S109" l="1"/>
  <c r="S77"/>
  <c r="S72"/>
  <c r="S92" l="1"/>
  <c r="S51"/>
  <c r="S18"/>
  <c r="S41" l="1"/>
  <c r="E15" i="19"/>
  <c r="D9" l="1"/>
  <c r="E8"/>
  <c r="S62" i="18" l="1"/>
  <c r="S67"/>
  <c r="S115" l="1"/>
  <c r="S96"/>
  <c r="S85"/>
  <c r="S83" l="1"/>
  <c r="S53"/>
  <c r="S23"/>
  <c r="S10" l="1"/>
  <c r="S79" l="1"/>
  <c r="S64" l="1"/>
  <c r="D12" i="19" l="1"/>
  <c r="E11"/>
  <c r="S42" i="18" l="1"/>
  <c r="S111"/>
  <c r="S112"/>
  <c r="S94"/>
  <c r="S93"/>
  <c r="S105"/>
  <c r="S89"/>
  <c r="S107"/>
  <c r="S69"/>
  <c r="S36"/>
  <c r="S40"/>
  <c r="S33"/>
  <c r="S58"/>
  <c r="S17"/>
  <c r="S15"/>
  <c r="S11"/>
  <c r="S6"/>
  <c r="S118" l="1"/>
  <c r="S7"/>
  <c r="D4"/>
  <c r="S99" l="1"/>
  <c r="S91"/>
  <c r="S87"/>
  <c r="S70"/>
  <c r="S38"/>
  <c r="S45"/>
  <c r="S73" l="1"/>
  <c r="S12"/>
  <c r="S117" l="1"/>
  <c r="S30"/>
  <c r="S31"/>
  <c r="S5"/>
  <c r="L4"/>
  <c r="S100" l="1"/>
  <c r="S50"/>
  <c r="E4"/>
  <c r="F4"/>
  <c r="G4"/>
  <c r="H4"/>
  <c r="I4"/>
  <c r="J4"/>
  <c r="K4"/>
  <c r="S68" l="1"/>
  <c r="S98"/>
  <c r="S20"/>
  <c r="S24"/>
  <c r="S34" l="1"/>
  <c r="S35"/>
  <c r="S37"/>
  <c r="S39"/>
  <c r="S43"/>
  <c r="S48"/>
  <c r="S49"/>
  <c r="S54"/>
  <c r="S57"/>
  <c r="S59"/>
  <c r="S60"/>
  <c r="S61"/>
  <c r="S63"/>
  <c r="S71"/>
  <c r="S74"/>
  <c r="S75"/>
  <c r="S76"/>
  <c r="S80"/>
  <c r="S84"/>
  <c r="S90"/>
  <c r="S95"/>
  <c r="S97"/>
  <c r="S106"/>
  <c r="S108"/>
  <c r="S116"/>
  <c r="S32"/>
  <c r="S27"/>
  <c r="S25" s="1"/>
  <c r="S26"/>
  <c r="S9"/>
  <c r="S8"/>
  <c r="S4" l="1"/>
  <c r="S82"/>
  <c r="S29" s="1"/>
</calcChain>
</file>

<file path=xl/sharedStrings.xml><?xml version="1.0" encoding="utf-8"?>
<sst xmlns="http://schemas.openxmlformats.org/spreadsheetml/2006/main" count="722" uniqueCount="308">
  <si>
    <t>Раздел</t>
  </si>
  <si>
    <t>Наименование</t>
  </si>
  <si>
    <t>Причины внесения изменений</t>
  </si>
  <si>
    <t>0409</t>
  </si>
  <si>
    <t>ИТОГО:</t>
  </si>
  <si>
    <t>Внесены изменения в расходную часть бюджета:</t>
  </si>
  <si>
    <t>Внесены изменения в доходную часть бюджета:</t>
  </si>
  <si>
    <t>Внесены изменения в источники финансирования дефицита бюджета:</t>
  </si>
  <si>
    <t>смотреть:</t>
  </si>
  <si>
    <t>0501</t>
  </si>
  <si>
    <t>Дорожное хозяйство (дорожные фонды)</t>
  </si>
  <si>
    <t xml:space="preserve">Жилищное хозяйство </t>
  </si>
  <si>
    <t>1101</t>
  </si>
  <si>
    <t xml:space="preserve">Физическая культура </t>
  </si>
  <si>
    <t xml:space="preserve">Вносимые изменения </t>
  </si>
  <si>
    <t>Доходы, получаемые в виде арендной платы за земельные участки, государственная собственность на которые не разграничена</t>
  </si>
  <si>
    <t>0113</t>
  </si>
  <si>
    <t xml:space="preserve">Другие общегосударственные вопросы </t>
  </si>
  <si>
    <t>0412</t>
  </si>
  <si>
    <t>Другие вопросы в области национальной экономики</t>
  </si>
  <si>
    <t>0104</t>
  </si>
  <si>
    <t>Функционирование местных администраций</t>
  </si>
  <si>
    <t>0408</t>
  </si>
  <si>
    <t>0503</t>
  </si>
  <si>
    <t>0801</t>
  </si>
  <si>
    <t>Транспорт</t>
  </si>
  <si>
    <t>Благоустройство</t>
  </si>
  <si>
    <t>Культура</t>
  </si>
  <si>
    <t>Земельный налог</t>
  </si>
  <si>
    <t>0103</t>
  </si>
  <si>
    <t>Функционирование представительных органов муниципальных образований</t>
  </si>
  <si>
    <t>0707</t>
  </si>
  <si>
    <t>Молодежная политика и оздоровление детей</t>
  </si>
  <si>
    <t>ДОХОДЫ</t>
  </si>
  <si>
    <t>РАСХОДЫ</t>
  </si>
  <si>
    <t>ИСТОЧНИКИ</t>
  </si>
  <si>
    <t>администрации Энгельсского муниципального района на оплату исполнительных листов по выплате возмещения за изымаемые жилые помещения</t>
  </si>
  <si>
    <r>
      <t xml:space="preserve">комитету по земельным ресурсам администрации ЭМР на </t>
    </r>
    <r>
      <rPr>
        <b/>
        <sz val="12"/>
        <color theme="1"/>
        <rFont val="Arial Narrow"/>
        <family val="2"/>
        <charset val="204"/>
      </rPr>
      <t xml:space="preserve">оценку рыночной стоимости земельных участков </t>
    </r>
  </si>
  <si>
    <t>Расходы по возмещению недополученных доходов в связи с применением регулируемых тарифов на пассажирские перевозки</t>
  </si>
  <si>
    <r>
      <t xml:space="preserve">на расходы по выполнению работ (оказание услуг) по </t>
    </r>
    <r>
      <rPr>
        <b/>
        <sz val="12"/>
        <color theme="1"/>
        <rFont val="Arial Narrow"/>
        <family val="2"/>
        <charset val="204"/>
      </rPr>
      <t>обследованию жилых помещений</t>
    </r>
    <r>
      <rPr>
        <sz val="12"/>
        <color theme="1"/>
        <rFont val="Arial Narrow"/>
        <family val="2"/>
        <charset val="204"/>
      </rPr>
      <t xml:space="preserve"> на пригодность для проживания</t>
    </r>
  </si>
  <si>
    <t>ЭГСД расходы, связанные с информационно-технологическим сопровождением программных продуктов</t>
  </si>
  <si>
    <r>
      <t xml:space="preserve">мероприятия </t>
    </r>
    <r>
      <rPr>
        <b/>
        <sz val="12"/>
        <color theme="1"/>
        <rFont val="Arial Narrow"/>
        <family val="2"/>
        <charset val="204"/>
      </rPr>
      <t>по обеспечению предотвращения возможности возникновения аварийных и чрезвычайных ситуаций на объектах жилищной сферы</t>
    </r>
  </si>
  <si>
    <r>
      <t xml:space="preserve">управлению по физической культуре, спорту, молодежной политике и туризму АЭМР на оплату расходов по </t>
    </r>
    <r>
      <rPr>
        <b/>
        <sz val="12"/>
        <color theme="1"/>
        <rFont val="Arial Narrow"/>
        <family val="2"/>
        <charset val="204"/>
      </rPr>
      <t>коммунальным услугам</t>
    </r>
  </si>
  <si>
    <t>ИТОГО</t>
  </si>
  <si>
    <t>Налог на доходы физических лиц</t>
  </si>
  <si>
    <t>0102</t>
  </si>
  <si>
    <t>1301</t>
  </si>
  <si>
    <t>Обслуживание внутреннего государственного и муниципального долга</t>
  </si>
  <si>
    <t>Оплата труда и начисления Главе МО</t>
  </si>
  <si>
    <t>Оплата труда и начисления аппарат ЭГСД</t>
  </si>
  <si>
    <t>комитету финансов администрации ЭМР на оплату процентов по муниципальному долгу в связи с привлечением заемных средств от кредитных организаций</t>
  </si>
  <si>
    <t xml:space="preserve">Доходы от реализации имущества, находящегося в собственности городских поселений </t>
  </si>
  <si>
    <t>0505</t>
  </si>
  <si>
    <t>Другие вопросы в области жилищно-коммунального хозяйства</t>
  </si>
  <si>
    <t>Администрация ЭМР на оплату исполнительных листов по возмещению ущерба при ДТП</t>
  </si>
  <si>
    <t>по расходам предусмотренных на предоставление межбюджетных трансфертов по земельному контролю</t>
  </si>
  <si>
    <t>Налог на имущество физических лиц</t>
  </si>
  <si>
    <t>1403</t>
  </si>
  <si>
    <t>МБТ общего характера</t>
  </si>
  <si>
    <r>
      <rPr>
        <b/>
        <sz val="12"/>
        <color theme="1"/>
        <rFont val="Arial Narrow"/>
        <family val="2"/>
        <charset val="204"/>
      </rPr>
      <t>МБТ</t>
    </r>
    <r>
      <rPr>
        <sz val="12"/>
        <color theme="1"/>
        <rFont val="Arial Narrow"/>
        <family val="2"/>
        <charset val="204"/>
      </rPr>
      <t xml:space="preserve"> общего характера</t>
    </r>
  </si>
  <si>
    <t>Единый сельскохозяйственный налог</t>
  </si>
  <si>
    <t xml:space="preserve">Доходы от сдачи в аренду имущества </t>
  </si>
  <si>
    <t>Штрафы, прочие поступления</t>
  </si>
  <si>
    <t>расходы на уплату налога на имущество организаций, транспортного налога  и иных платежей муниципальными органами</t>
  </si>
  <si>
    <t>межбюджетные трансферты поорганизации и осуществления мероприятий по гражданской обороне</t>
  </si>
  <si>
    <t>комитету по земельным ресурсам администрации ЭМР на мероприятия по землеустройству и землепользованию</t>
  </si>
  <si>
    <t>Выплата пенсии за выслугу лет депутатам, выборным должностным лицам, и лицам, замещавшим должности муниципальной службы в органах местного самоуправления</t>
  </si>
  <si>
    <t>1001</t>
  </si>
  <si>
    <t>Пенсионное обеспечение</t>
  </si>
  <si>
    <t>погашение кредиторской задолженности прошлых лет</t>
  </si>
  <si>
    <r>
      <rPr>
        <b/>
        <sz val="12"/>
        <color theme="1"/>
        <rFont val="Arial Narrow"/>
        <family val="2"/>
        <charset val="204"/>
      </rPr>
      <t>ЭГСД</t>
    </r>
    <r>
      <rPr>
        <sz val="12"/>
        <color theme="1"/>
        <rFont val="Arial Narrow"/>
        <family val="2"/>
        <charset val="204"/>
      </rPr>
      <t xml:space="preserve"> взносы в Ассоциацию муниципальных образований Саратовской области</t>
    </r>
  </si>
  <si>
    <t>Уменьшение прочих остатков денежных средств бюджетов</t>
  </si>
  <si>
    <t>расходы на проверку сметной документации</t>
  </si>
  <si>
    <r>
      <rPr>
        <b/>
        <sz val="12"/>
        <color theme="1"/>
        <rFont val="Arial Narrow"/>
        <family val="2"/>
        <charset val="204"/>
      </rPr>
      <t>УКС АЭМР</t>
    </r>
    <r>
      <rPr>
        <sz val="12"/>
        <color theme="1"/>
        <rFont val="Arial Narrow"/>
        <family val="2"/>
        <charset val="204"/>
      </rPr>
      <t xml:space="preserve"> на реализацию проекта, основанного на местных инициативах за счет средств местного бюджета</t>
    </r>
  </si>
  <si>
    <r>
      <rPr>
        <b/>
        <sz val="12"/>
        <color theme="1"/>
        <rFont val="Arial Narrow"/>
        <family val="2"/>
        <charset val="204"/>
      </rPr>
      <t xml:space="preserve">комитету ЖКХ, ТЭК, ТиС </t>
    </r>
    <r>
      <rPr>
        <sz val="12"/>
        <color theme="1"/>
        <rFont val="Arial Narrow"/>
        <family val="2"/>
        <charset val="204"/>
      </rPr>
      <t xml:space="preserve">администрации ЭМР на оплату исполнительного листа по судебной экспертизе </t>
    </r>
  </si>
  <si>
    <t>0407</t>
  </si>
  <si>
    <t>Лесное хозяйство</t>
  </si>
  <si>
    <t>расходы по разработке лесохозяйственного регламента</t>
  </si>
  <si>
    <t>0709</t>
  </si>
  <si>
    <t>Другие вопросы в области образования</t>
  </si>
  <si>
    <r>
      <t xml:space="preserve">предоставление МБТ по решению вопросов местного значения городского поселения в части участия в предупреждении и ликвидации последствий чрезвычайных ситуаций в границах МО г. Энгельс, организации и осуществления мероприятий по гражданской обороне </t>
    </r>
    <r>
      <rPr>
        <b/>
        <sz val="12"/>
        <color theme="1"/>
        <rFont val="Arial Narrow"/>
        <family val="2"/>
        <charset val="204"/>
      </rPr>
      <t xml:space="preserve">в сфере образования </t>
    </r>
  </si>
  <si>
    <r>
      <t xml:space="preserve">на расходы по погашению кредиторской задолженности </t>
    </r>
    <r>
      <rPr>
        <b/>
        <sz val="12"/>
        <color theme="1"/>
        <rFont val="Arial Narrow"/>
        <family val="2"/>
        <charset val="204"/>
      </rPr>
      <t xml:space="preserve">по содержанию </t>
    </r>
    <r>
      <rPr>
        <sz val="12"/>
        <color theme="1"/>
        <rFont val="Arial Narrow"/>
        <family val="2"/>
        <charset val="204"/>
      </rPr>
      <t>автомобильных дорог общего пользования</t>
    </r>
  </si>
  <si>
    <r>
      <t xml:space="preserve">комитету ЖКХ, ТЭК, ТиС администрации ЭМР на </t>
    </r>
    <r>
      <rPr>
        <b/>
        <sz val="12"/>
        <color theme="1"/>
        <rFont val="Arial Narrow"/>
        <family val="2"/>
        <charset val="204"/>
      </rPr>
      <t>ежемесячные взносы на капитальный ремонт</t>
    </r>
    <r>
      <rPr>
        <sz val="12"/>
        <color theme="1"/>
        <rFont val="Arial Narrow"/>
        <family val="2"/>
        <charset val="204"/>
      </rPr>
      <t xml:space="preserve"> общего имущества в многоквартирных домах </t>
    </r>
  </si>
  <si>
    <t>http://engels.me/2010-06-08-17-24-21/2010-06-08-17-43-42/resheniya-engelsskogo-gorodskogo-soveta-deputatov-ot-2020goda</t>
  </si>
  <si>
    <r>
      <rPr>
        <b/>
        <sz val="12"/>
        <color theme="1"/>
        <rFont val="Arial Narrow"/>
        <family val="2"/>
        <charset val="204"/>
      </rPr>
      <t>оплата коммунальных услуг</t>
    </r>
    <r>
      <rPr>
        <sz val="12"/>
        <color theme="1"/>
        <rFont val="Arial Narrow"/>
        <family val="2"/>
        <charset val="204"/>
      </rPr>
      <t xml:space="preserve"> МКУ «Городское хозяйство» в рамках ВЦП «Содержание жилищного фонда на территории муниципального образования город Энгельс Энгельсского муниципального района Саратовской области в 2018-2022 годах</t>
    </r>
  </si>
  <si>
    <r>
      <t xml:space="preserve">комитету ЖКХ, ТЭК, ТиС администрации ЭМР </t>
    </r>
    <r>
      <rPr>
        <b/>
        <sz val="12"/>
        <color theme="1"/>
        <rFont val="Arial Narrow"/>
        <family val="2"/>
        <charset val="204"/>
      </rPr>
      <t xml:space="preserve">на погашение кредитор.задож. </t>
    </r>
    <r>
      <rPr>
        <sz val="12"/>
        <color theme="1"/>
        <rFont val="Arial Narrow"/>
        <family val="2"/>
        <charset val="204"/>
      </rPr>
      <t xml:space="preserve">По </t>
    </r>
    <r>
      <rPr>
        <b/>
        <sz val="12"/>
        <color theme="1"/>
        <rFont val="Arial Narrow"/>
        <family val="2"/>
        <charset val="204"/>
      </rPr>
      <t>ежемесячным взносам на капитальный ремонт</t>
    </r>
    <r>
      <rPr>
        <sz val="12"/>
        <color theme="1"/>
        <rFont val="Arial Narrow"/>
        <family val="2"/>
        <charset val="204"/>
      </rPr>
      <t xml:space="preserve"> общего имущества в многоквартирных домах </t>
    </r>
  </si>
  <si>
    <t>Прочие доходы от оказания платных услуг (работ) получателями средств бюджетов городских поселений</t>
  </si>
  <si>
    <r>
      <rPr>
        <b/>
        <sz val="12"/>
        <color theme="1"/>
        <rFont val="Arial Narrow"/>
        <family val="2"/>
        <charset val="204"/>
      </rPr>
      <t>комитету финансов администрации ЭМР на МБТ</t>
    </r>
    <r>
      <rPr>
        <sz val="12"/>
        <color theme="1"/>
        <rFont val="Arial Narrow"/>
        <family val="2"/>
        <charset val="204"/>
      </rPr>
      <t xml:space="preserve"> для финансового обеспечения переданных полномочий по изъятию земельных участков в границах поселения для муниципальных нужд в соответствии с заключенным соглашением</t>
    </r>
  </si>
  <si>
    <r>
      <t xml:space="preserve">на предоставление </t>
    </r>
    <r>
      <rPr>
        <b/>
        <sz val="12"/>
        <color theme="1"/>
        <rFont val="Arial Narrow"/>
        <family val="2"/>
        <charset val="204"/>
      </rPr>
      <t>МБТ</t>
    </r>
    <r>
      <rPr>
        <sz val="12"/>
        <color theme="1"/>
        <rFont val="Arial Narrow"/>
        <family val="2"/>
        <charset val="204"/>
      </rPr>
      <t xml:space="preserve"> по похоронному делу</t>
    </r>
  </si>
  <si>
    <r>
      <t xml:space="preserve">на предоставление </t>
    </r>
    <r>
      <rPr>
        <b/>
        <sz val="12"/>
        <color theme="1"/>
        <rFont val="Arial Narrow"/>
        <family val="2"/>
        <charset val="204"/>
      </rPr>
      <t>МБТ</t>
    </r>
    <r>
      <rPr>
        <sz val="12"/>
        <color theme="1"/>
        <rFont val="Arial Narrow"/>
        <family val="2"/>
        <charset val="204"/>
      </rPr>
      <t xml:space="preserve">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t>
    </r>
  </si>
  <si>
    <t>комитету финансов администрации ЭМР  на оплату исполнительного листа по коммунальным услугам за муниципальное имущество</t>
  </si>
  <si>
    <t xml:space="preserve">комитету ЖКХ, ТЭК, ТиС  администрации ЭМР на оценку рыночной стоимости изымаемых у собственников   жилых помещений и земельных участков в многоквартирных домах, признанных аварийными и подлежащими сносу </t>
  </si>
  <si>
    <r>
      <rPr>
        <b/>
        <sz val="12"/>
        <color theme="1"/>
        <rFont val="Arial Narrow"/>
        <family val="2"/>
        <charset val="204"/>
      </rPr>
      <t xml:space="preserve">расходы на материалы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</si>
  <si>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на монтажные работы системы пожарной сигнализации МБУ «Спортивно-технический центр»</t>
  </si>
  <si>
    <t>на приобретение средств пожаротушения (огнетушители, пожарные щиты) в МБУ "СТЦ"</t>
  </si>
  <si>
    <r>
      <rPr>
        <b/>
        <sz val="12"/>
        <color theme="1"/>
        <rFont val="Arial Narrow"/>
        <family val="2"/>
        <charset val="204"/>
      </rPr>
      <t>расходы</t>
    </r>
    <r>
      <rPr>
        <sz val="12"/>
        <color theme="1"/>
        <rFont val="Arial Narrow"/>
        <family val="2"/>
        <charset val="204"/>
      </rPr>
      <t xml:space="preserve"> на содержание автомобильных дорог общего пользования, </t>
    </r>
    <r>
      <rPr>
        <b/>
        <sz val="12"/>
        <color theme="1"/>
        <rFont val="Arial Narrow"/>
        <family val="2"/>
        <charset val="204"/>
      </rPr>
      <t>озеленение и прочие мероприятия по благоустройству общественных территорий</t>
    </r>
    <r>
      <rPr>
        <sz val="12"/>
        <color theme="1"/>
        <rFont val="Arial Narrow"/>
        <family val="2"/>
        <charset val="204"/>
      </rPr>
      <t xml:space="preserve">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</si>
  <si>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Дорожное хозяйство</t>
  </si>
  <si>
    <t>Функционирование высшего должностного лица субъекта Российской Федерации и муниципального образования</t>
  </si>
  <si>
    <r>
      <t xml:space="preserve">на устройство </t>
    </r>
    <r>
      <rPr>
        <b/>
        <sz val="12"/>
        <color theme="1"/>
        <rFont val="Arial Narrow"/>
        <family val="2"/>
        <charset val="204"/>
      </rPr>
      <t>детских игровых площадок</t>
    </r>
    <r>
      <rPr>
        <sz val="12"/>
        <color theme="1"/>
        <rFont val="Arial Narrow"/>
        <family val="2"/>
        <charset val="204"/>
      </rPr>
      <t xml:space="preserve"> на придомовых территориях многоквартирных домов </t>
    </r>
  </si>
  <si>
    <t>расходы на погашение кредиторской задолженности прошлых лет, в т.ч по и/л</t>
  </si>
  <si>
    <r>
      <t>на выполнение проектных и изыскательских работ по объекту «</t>
    </r>
    <r>
      <rPr>
        <b/>
        <sz val="12"/>
        <color theme="1"/>
        <rFont val="Arial Narrow"/>
        <family val="2"/>
        <charset val="204"/>
      </rPr>
      <t>Полигон ТБО</t>
    </r>
    <r>
      <rPr>
        <sz val="12"/>
        <color theme="1"/>
        <rFont val="Arial Narrow"/>
        <family val="2"/>
        <charset val="204"/>
      </rPr>
      <t xml:space="preserve"> в г. Энгельсе»</t>
    </r>
  </si>
  <si>
    <r>
      <t xml:space="preserve">комитету ЖКХ, ТЭК, ТиС администрации ЭМР на выполнение работ по </t>
    </r>
    <r>
      <rPr>
        <b/>
        <sz val="12"/>
        <color theme="1"/>
        <rFont val="Arial Narrow"/>
        <family val="2"/>
        <charset val="204"/>
      </rPr>
      <t>капитальному ремонту и ремонту жилых помещений</t>
    </r>
    <r>
      <rPr>
        <sz val="12"/>
        <color theme="1"/>
        <rFont val="Arial Narrow"/>
        <family val="2"/>
        <charset val="204"/>
      </rPr>
      <t xml:space="preserve">, являющихся специализированным жилищным фондом </t>
    </r>
  </si>
  <si>
    <t>ремонтные работы</t>
  </si>
  <si>
    <t>энергосервисный контракт МБУ ДК "Покровский"</t>
  </si>
  <si>
    <t>РЕЕСТР изменений в бюджет муниципального образования город Энгельс в 2021 году</t>
  </si>
  <si>
    <t>Остатки, сложившиеся на 1 января 2021 года на едином счете бюджета</t>
  </si>
  <si>
    <t>Информация о последних изменениях бюджета муниципального образования город Энгельс на 2021 год</t>
  </si>
  <si>
    <t>План 2021 года</t>
  </si>
  <si>
    <t>Уточненный план 2021 года</t>
  </si>
  <si>
    <t>смотреть актуальную редакцию бюджета МО г. Энгельс на 2021 год:</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</si>
  <si>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t>
  </si>
  <si>
    <t xml:space="preserve">в связи с возвратом остатков по муниципальной программе "Формирование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на 2018-2024 годы" </t>
  </si>
  <si>
    <t>Увеличиваются бюджетные ассигнования комитету по управлению имуществом администрации ЭМР на оплату исполнительного листа (госпошлина, проценты за пользование чужими средствами)</t>
  </si>
  <si>
    <t>Увеличиваются бюджетные ассигнования комитету ЖКХ, ТЭК, ТиС администрации ЭМР на выполнение работ по ремонту автомобильных дорог общего пользования (за счет целевых остатков средств муниципального дорожного фонда на едином счете бюджета на 01.01.2021 года)</t>
  </si>
  <si>
    <t>на приобретение специальной техники (4 ед.) в МКУ «Городское хозяйство»</t>
  </si>
  <si>
    <t>на капитальный ремонт жилищного фонда за счет средств, поступающих за наем муниципальных жилых помещений (за счет целевых остатков средств, поступающих за наем на едином счете бюджета на 01.01.2021 года)</t>
  </si>
  <si>
    <t>Увеличиваются бюджетные ассигнования комитету финансов администрации ЭМР предоставление иных межбюджетных трансфертов, передаваемых бюджету Энгельсского муниципального района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(проектная документация на неотложные аварийно-восстановительные работы по адресам: г. Энгельс-1, д.28, ул. Маршала Василевского, д.37)</t>
  </si>
  <si>
    <t>Решение ЭГСД от 27.01.2021 г. №218/45-02</t>
  </si>
  <si>
    <t>https://engels.me/2010-06-08-17-24-58/byudzhet-na-2021-god/byudzhet</t>
  </si>
  <si>
    <r>
      <rPr>
        <b/>
        <sz val="12"/>
        <color theme="1"/>
        <rFont val="Arial Narrow"/>
        <family val="2"/>
        <charset val="204"/>
      </rPr>
      <t>комитету по управлению имуществом АЭМР</t>
    </r>
    <r>
      <rPr>
        <sz val="12"/>
        <color theme="1"/>
        <rFont val="Arial Narrow"/>
        <family val="2"/>
        <charset val="204"/>
      </rPr>
      <t xml:space="preserve"> на оплату исполнительного листа по выплате % за пользование чужими средствами (ИП Джуликян)</t>
    </r>
  </si>
  <si>
    <r>
      <rPr>
        <sz val="12"/>
        <color theme="1"/>
        <rFont val="Arial Narrow"/>
        <family val="2"/>
        <charset val="204"/>
      </rPr>
      <t xml:space="preserve">расходы на ремонт </t>
    </r>
    <r>
      <rPr>
        <b/>
        <sz val="12"/>
        <color theme="1"/>
        <rFont val="Arial Narrow"/>
        <family val="2"/>
        <charset val="204"/>
      </rPr>
      <t>автомобильных дорог общего пользования</t>
    </r>
    <r>
      <rPr>
        <sz val="12"/>
        <color theme="1"/>
        <rFont val="Arial Narrow"/>
        <family val="2"/>
        <charset val="204"/>
      </rPr>
      <t xml:space="preserve"> за счет </t>
    </r>
    <r>
      <rPr>
        <b/>
        <sz val="12"/>
        <color theme="1"/>
        <rFont val="Arial Narrow"/>
        <family val="2"/>
        <charset val="204"/>
      </rPr>
      <t>средств муниципального дорожного фонда</t>
    </r>
  </si>
  <si>
    <t>приобретение спецтехники</t>
  </si>
  <si>
    <t>Решение ЭГСД от 25.02.2021 г. №223/47-02</t>
  </si>
  <si>
    <t>Доходы от реализации имущества</t>
  </si>
  <si>
    <t>Доходы бюджетов городских поселений от возврата иными организациями остатков субсидий прошлых лет</t>
  </si>
  <si>
    <t>Увеличиваются бюджетные ассигнования комитету по управлению имуществом администрации ЭМР на заключение муниципального контракта для проведения кадастровых работ в целях изготовления технических планов на объекты недвижимого имущества для постановки на учет</t>
  </si>
  <si>
    <t>Увеличиваются бюджетные ассигнования комитету по земельным ресурсам администрации ЭМР на мероприятия по изъятию земельного участка, расположенного по адресу: г. Энгельс, пр.-т Ф.Энгельса, район д.4 (по решению суда под строительство автомобильной дороги)</t>
  </si>
  <si>
    <t>Увеличиваются бюджетные ассигнования комитету ЖКХ, ТЭК, ТиС администрации ЭМР на приобретение основных средств в МКУ «Городское хозяйство» (бензопила, генератор, отбойный молоток, моечная машина)</t>
  </si>
  <si>
    <t>на погашение кредиторской задолженности по благоустройству общественных территорий в рамках МП «Формирование современной городской среды на территории муниципального образования город Энгельс Энгельсского муниципального района на 2018 – 2024 годы»</t>
  </si>
  <si>
    <t>Увеличиваются бюджетные ассигнования комитету финансов администрации ЭМР предоставление иных межбюджетных трансфертов, передаваемых бюджету Энгельсского муниципального района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в сумме 75,1 тыс. рублей (разработка проектного решения по усилению конструктивных элементов (стен и перекрытий) жилого дома, расположенного по адресу: г. Энгельс, р.п. Приволжский, мкр. Энгельс-19, ул. 1-й квартал, д.1); в сумме 1 013,1 тыс. рублей (противоаварийные мероприятия по предотвращению угрозы безопасности жизни и здоровью граждан, проживающих в многоквартирных домах по адресам: г. Энгельс-1, д.28, ул. Маршала Василевского, д.37)</t>
  </si>
  <si>
    <t>Увеличиваются бюджетные ассигнования управлению культуры  администрации ЭМР за услуги энергосбережения и повышения энергетической эффективности использования энергетических ресурсов системы теплоснабжения в МБУ «ДК «Покровский» в рамках заключенного энергосервисного контракта</t>
  </si>
  <si>
    <t>https://engels.me/2010-06-08-17-24-21/2010-06-08-17-43-42/resheniya-engelsskogo-gorodskogo-soveta-deputatov-ot-2021-goda</t>
  </si>
  <si>
    <r>
      <rPr>
        <b/>
        <sz val="12"/>
        <color theme="1"/>
        <rFont val="Arial Narrow"/>
        <family val="2"/>
        <charset val="204"/>
      </rPr>
      <t>комитету по управлению имуществом АЭМР</t>
    </r>
    <r>
      <rPr>
        <sz val="12"/>
        <color theme="1"/>
        <rFont val="Arial Narrow"/>
        <family val="2"/>
        <charset val="204"/>
      </rPr>
      <t xml:space="preserve"> на проведение кадастровых работ </t>
    </r>
  </si>
  <si>
    <r>
      <rPr>
        <b/>
        <sz val="12"/>
        <color theme="1"/>
        <rFont val="Arial Narrow"/>
        <family val="2"/>
        <charset val="204"/>
      </rPr>
      <t xml:space="preserve">расходы на содержание (з/пл, основные ср-ва)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</si>
  <si>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r>
      <t xml:space="preserve">на выполнение работ по благ-ву дворовых и общественных территорий </t>
    </r>
    <r>
      <rPr>
        <b/>
        <sz val="12"/>
        <color theme="1"/>
        <rFont val="Arial Narrow"/>
        <family val="2"/>
        <charset val="204"/>
      </rPr>
      <t>в т.ч. На погашение кред.задолж.</t>
    </r>
  </si>
  <si>
    <r>
      <rPr>
        <b/>
        <sz val="12"/>
        <color theme="1"/>
        <rFont val="Arial Narrow"/>
        <family val="2"/>
        <charset val="204"/>
      </rPr>
      <t>комитету по земельным ресурсам администрации ЭМР</t>
    </r>
    <r>
      <rPr>
        <sz val="12"/>
        <color theme="1"/>
        <rFont val="Arial Narrow"/>
        <family val="2"/>
        <charset val="204"/>
      </rPr>
      <t xml:space="preserve"> на мероприятия по изъятию земельного участка</t>
    </r>
  </si>
  <si>
    <t>Решение ЭГСД от 31.03.2021 г. №228/48-02</t>
  </si>
  <si>
    <t>Увеличиваются бюджетные ассигнования администрации ЭМР  на оплату исполнительного листа за признание недействительным постановление администрации ЭМР об использовании земельного участка</t>
  </si>
  <si>
    <t>Перераспределяются бюджетные ассигнования комитету ЖКХ, ТЭК, ТиС администрации ЭМР с расходов, предусмотренных на озеленение и прочие мероприятия по благоустройству общественных территорий на расходы по оплате кредиторской задолженности по ремонту деформации шва на мосту путепровода через ж/д пути по ул. Гагарина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</si>
  <si>
    <t>Увеличиваются бюджетные ассигнования комитету ЖКХ, ТЭК, ТиС АЭМР на выполнение работ по рекультивации земель городского поселения в рамках заключенного контракта от 30.11.2020 года</t>
  </si>
  <si>
    <t>Увеличиваются бюджетные ассигнования управлению по физической культуре, спорту, молодежной политики и туризму  администрации ЭМР  для заключения договора по электроэнергии в МБУ «Спортивно-технический центр» по адресу: г. Энгельс, ул. Полтавская, д.17</t>
  </si>
  <si>
    <t xml:space="preserve">Увеличиваются бюджетные ассигнования управлению культуры  администрации ЭМР для заключения договора по теплоснабжению в МБУ «ДК «Ударник», в связи с передачей объекта имущества из казны МО г. Энгельс по адресу: г. Энгельс, пл. Свободы д.17 в сумме 800,0 тыс. рублей и для заключения договора за интернет в МБУ ДК «Покровский», в связи с увеличением скорости до 60 Мбит/с в сумме 29,8 тыс. рублей. </t>
  </si>
  <si>
    <t>Администрация ЭМР на оплату исполнительного листа за признание недействительным постановление администрации ЭМР об использовании земельного участка</t>
  </si>
  <si>
    <t>электроэнергии в МБУ «Спортивно-технический центр» по адресу: г. Энгельс, ул. Полтавская, д.17</t>
  </si>
  <si>
    <t>Решение ЭГСД от 21.04.2021 г. №238/49-02</t>
  </si>
  <si>
    <t>Жилищное хозяйство</t>
  </si>
  <si>
    <t>Увеличиваются бюджетные ассигнования комитету финансов администрации ЭМР на предоставление иных межбюджетных трансфертов, передаваемых бюджету Энгельсского муниципального района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(противоаварийные мероприятия по предотвращению угрозы безопасности жизни и здоровью граждан, проживающих в многоквартирном доме по адресу: г. Энгельс, 2 микрорайон, д.24</t>
  </si>
  <si>
    <t>Увеличиваются бюджетные ассигнования комитету ЖКХ, ТЭК, ТиС администрации ЭМР  на выплату собственнику жилого помещения, взамен жилого помещения, предоставленного в соответствии с решением Энгельсского районного суда Саратовской области от 23.01.2012 года, его рыночной стоимости и на оплату экспертизы, проведенной в рамках определения суда.</t>
  </si>
  <si>
    <t xml:space="preserve">комитету ЖКХ, ТЭК, ТиС администрации ЭМР на  выплату собственнику жилого помещения, взамен жилого помещения, предоставленного в соответствии с решением Энгельсского районного суда </t>
  </si>
  <si>
    <t>Решение ЭГСД от 28.04.2021 г. №245/50-02</t>
  </si>
  <si>
    <t>Увеличиваются бюджетные ассигнования комитету финансов администрации ЭМР  на оплату исполнительного листа за признание недействительным договор безвозмездного пользования земельным участком</t>
  </si>
  <si>
    <t>Увеличиваются бюджетные ассигнования комитету ЖКХ, ТЭК, ТиС администрации ЭМР  работы по монтажу контактной сети по ул. Лесозаводская от кольца ГП «Лента» до моста «Саратов-Энгельс»</t>
  </si>
  <si>
    <t>на ремонт спец. техники, запчасти для МКУ «Городское хозяйство»</t>
  </si>
  <si>
    <t>Молодежная политика</t>
  </si>
  <si>
    <t xml:space="preserve">В связи с межведомственным перемещением бюджетных ассигнований и лимитов бюджетных обязательств за здание р.п. Приволжский, ул. Мясокомбинат, д.10 «Б», предлагается перераспределить с управления по физической культуре, спорту, молодежной политики и туризму  администрации Энгельсского муниципального района  с расходов, предусмотренных на коммунальные услуги (МБУ «Клуб «Энгельсская молодежь») управлению культуры  администрации Энгельсского муниципального района на расходы предусмотренные на коммунальные услуги (МБУ «ДК Покровский») </t>
  </si>
  <si>
    <t>Увеличиваются бюджетные ассигнования управлению культуры  администрации ЭМР на оплату кредиторской задолженности и пени за техническое обслуживание и содержание общего имущества зданий и инженерной инфраструктуры общего назначения за 2018 год по решению Арбитражного суда №А57-6323/2019 от 21.05.2019 г. в МБУ «Энгельсский краеведческий музей», на оплату кредиторской задолженности за уборку территории в МБУ «Энгельсский краеведческий музей»</t>
  </si>
  <si>
    <t>комитету ЖКХ, ТЭК, ТиС администрации ЭМР  работы по монтажу контактной сети по ул. Лесозаводская от кольца ГП «Лента» до моста «Саратов-Энгельс»</t>
  </si>
  <si>
    <t>за техническое обслуживание и содержание общего имущества зданий, территории</t>
  </si>
  <si>
    <t>Решение ЭГСД от 26.05.2021 г. №246/51-02</t>
  </si>
  <si>
    <t>0502</t>
  </si>
  <si>
    <t>Коммунальное хозяйство</t>
  </si>
  <si>
    <t xml:space="preserve">Увеличиваются бюджетные ассигнования комитету ЖКХ, ТЭК, ТиС администрации ЭМР  на выполнение работ по подготовке схемы теплоснабжения муниципального образования город Энгельс </t>
  </si>
  <si>
    <t>на выполнение работ по содержанию мест захоронений и благоустройству территорий кладбищ</t>
  </si>
  <si>
    <t xml:space="preserve">комитету ЖКХ, ТЭК, ТиС администрации ЭМР на подготовку схемы теплоснабжения </t>
  </si>
  <si>
    <t>Решение ЭГСД от 30.06.2021 г. №250/52-02</t>
  </si>
  <si>
    <t>Плата, поступившая в рамках договора за предоставление права на размещение и эксплуатацию нестационарного торгового объекта</t>
  </si>
  <si>
    <t>Доходы от реализации имущества, находящегося в собственности городских поселений</t>
  </si>
  <si>
    <t>Межбюджетные трансферты на сохранение достигнутых показателей повышения оплаты труда отдельных категорий работников бюджетной сферы</t>
  </si>
  <si>
    <t>Увеличиваются бюджетные ассигнования комитету финансов администрации ЭМР на предоставление иных межбюджетных трансфертов, передаваемых бюджету Энгельсского муниципального района для финансового обеспечения переданных полномочий по ликвидации последствий чрезвычайных ситуаций в границах муниципального образования город Энгельс в соответствии с заключенным соглашением  (противоаварийные мероприятия по предотвращению угрозы безопасности жизни и здоровью граждан, проживающих в многоквартирном доме по адресу: г. Энгельс, мкр. Энгельс-19, ул. 1-й квартал, д.1</t>
  </si>
  <si>
    <t xml:space="preserve">Увеличиваются бюджетные ассигнования комитету ЖКХ, ТЭК, ТиС администрации ЭМР  на возмещение недополученных доходов МУП «Энгельсэлектротранс» (на оплату электроэнергии) </t>
  </si>
  <si>
    <t xml:space="preserve">на приобретение асфальтобетонной смеси, битумной эмульсии и дорожных знаков для 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 </t>
  </si>
  <si>
    <t>на погашение кредиторской задолженности за 2020 год за выполненные работы по содержанию мест захоронений и благоустройству территорий кладбищ</t>
  </si>
  <si>
    <t xml:space="preserve">на ремонт кровли и внутренние работы в МБУ «ДК «Ударник» по адресу: пл. Свободы д.17 в сумме 978,0 тыс. рублей; на ремонт отопления, установку двери в фойе, ремонт санузла, коридора к санузлу, кабинета, холла в МБУ ДК «Искра» по адресу: ул. Воронежская д. 56 в сумме 1 000,0 тыс. рублей
</t>
  </si>
  <si>
    <t xml:space="preserve">Увеличиваются бюджетные ассигнования управлению культуры администрации ЭМРна обеспечение сохранения достигнутых показателей повышения оплаты труда отдельных категорий работников бюджетной сферы за счет МБТ из бюджета ЭМР </t>
  </si>
  <si>
    <t>Увеличиваются бюджетные ассигнования управлению по физической культуре, спорту, молодежной политики и туризму  администрации ЭМРна установку видеонаблюдения и приобретение ручного металлоискателя на стадионе «Химик» в МБУ «СТЦ»</t>
  </si>
  <si>
    <t>Плата, поступившая в рамках договора за предоставление права на размещение и эксплуатацию нестационарного торгового объекта,</t>
  </si>
  <si>
    <t>Межбюджетные трансферты,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за счет средств субсидии из областного бюджета бюджетам муниципальных районов и городских округов области на сохранение достигнутых показателей повышения оплаты труда отдельных категорий работников бюджетной сферы</t>
  </si>
  <si>
    <t>на выполнение работ по содержанию мест захоронений и благоустройству территорий кладбищ, в т.ч. На погашение кред.задолж.</t>
  </si>
  <si>
    <t>на обеспечение сохранения достигнутых показателей повышения оплаты труда отдельных категорий работников бюджетной сферы</t>
  </si>
  <si>
    <t>на оплату мероприятий по антитеррористической защищенности (приобретение ручного металлодетектора и установка видеонаблюдения стадион "Химик") в МБУ "СТЦ"</t>
  </si>
  <si>
    <t>Решение ЭГСД от 20.07.2021 г. №260/53-02</t>
  </si>
  <si>
    <t>на финансовое обеспечение затрат для обеспечения бесперебойного функционирования городского наземного электрического транспорта</t>
  </si>
  <si>
    <t>Перераспределяются бюджетные ассигнования с комитета финансов администрации ЭМР комитету ЖКХ, ТЭК, ТиС администрации Энгельсского муниципального района с прочих расходов (резервные средства) не связанные с реализацией целевых программ  на финансовое обеспечение затрат для обеспечения бесперебойного функционирования городского наземного электрического транспорта</t>
  </si>
  <si>
    <r>
      <rPr>
        <b/>
        <sz val="12"/>
        <color theme="1"/>
        <rFont val="Arial Narrow"/>
        <family val="2"/>
        <charset val="204"/>
      </rPr>
      <t>Комитету финансов</t>
    </r>
    <r>
      <rPr>
        <sz val="12"/>
        <color theme="1"/>
        <rFont val="Arial Narrow"/>
        <family val="2"/>
        <charset val="204"/>
      </rPr>
      <t xml:space="preserve"> (резервные средства)</t>
    </r>
  </si>
  <si>
    <t>на финансовое обеспечение затрат для обеспечения бесперебойного функционирования городского наземного электрического транспорта              (заработная плата)</t>
  </si>
  <si>
    <t>Решение ЭГСД от 04.08.2021 г. №262/54-02</t>
  </si>
  <si>
    <t>Межбюджетные трансферты,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на осуществление мероприятий с целью оформления прав собственности на бесхозяйные объекты газораспределения</t>
  </si>
  <si>
    <t>Прочие безвозмездные поступления в бюджеты городских поселений</t>
  </si>
  <si>
    <t xml:space="preserve">средства благотворительного пожертвования от АО "ТРАНСНЕФТЬ-ПРИВОЛГА" на приобретение детской игровой площадки </t>
  </si>
  <si>
    <t>Другие общегосударственные вопросы</t>
  </si>
  <si>
    <t>0405</t>
  </si>
  <si>
    <t>Увеличиваются бюджетные ассигнования комитету по управлению имуществом администрации ЭМР на осуществление мероприятий с целью оформления прав собственности на бесхозяйные объекты газораспределения за счет предоставления межбюджетных трансфертов из бюджета Энгельсского муниципального района.</t>
  </si>
  <si>
    <t>Сельское хозяйство и рыболовство</t>
  </si>
  <si>
    <t>Перераспределяются бюджетные ассигнования комитету ЖКХ, ТЭК, ТиС администрации ЭМР с расходов предусмотренных на обеспечение деятельности МКУ «Городское хозяйство» по содержанию дорог на расходы по проведению мероприятий при осуществлении деятельности по обращению с животными без владельцев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</si>
  <si>
    <t>на ремонт электрики и внутренние ремонтные работы по адресу: пл. Свободы д.17 в МБУ «ДК «Ударник» в сумме 750,0 тыс. рублей; ремонт в здании по адресу: ул. Воронежская 56 (Новое Осокорье) в МБУ ДК «Искра» в сумме 1 209,7 тыс. рублей.</t>
  </si>
  <si>
    <t>Увеличиваются бюджетные ассигнования управлению культуры  администрации ЭМР на услуги по управлению, содержанию, текущему ремонту общего имущества многоквартирного жилого дома (ЖЭУ-1) в МБУ «Энгельсский краеведческий музей» в сумме 152,7 тыс. рублей; на подачу теплоэнергии на октябрь-декабрь 2021 год в МБУ «Энгельсский краеведческий музей» в сумме 430,2 тыс. рублей;</t>
  </si>
  <si>
    <t>Увеличиваются бюджетные ассигнования комитету ЖКХ, ТЭК, ТиС администрации ЭМР на приобретение противогололёдных и прочих материалов для МКУ «Городское хозяйство»;</t>
  </si>
  <si>
    <t>на ремонт и благоустройство дворовых территорий по адресам: пр.Ф.Энгельса д.11, от ул. Краснодарской до дома №12 и до ул. Ленинградской, пр. Строителей д.19,23,25,27 ;</t>
  </si>
  <si>
    <t xml:space="preserve">на выполнение работ по содержанию мест захоронений и благоустройству территорий кладбищ; </t>
  </si>
  <si>
    <t xml:space="preserve">на разработку проекта рекультивации несанкционированной свалки по адресу: г. Энгельс, ул. Проспект Строителей, 47; </t>
  </si>
  <si>
    <t>на приобретение детской игровой площадки за счет средств благотворительного пожертвования от АО "ТРАНСНЕФТЬ-ПРИВОЛГА" в сквере ДК «Мелиоратор».</t>
  </si>
  <si>
    <t xml:space="preserve">на создание нового сайта в МБУ «ДК «Искра» в сумме 4,6 тыс. рублей; на обслуживание единой телефонной и интернет связи по адресу: г. Энгельс, ул. Воронежская, д.56 в МБУ «ДК «Искра» в сумме 11,4 тыс. рублей; на услуги по теплоэнергии и водоснабжению в МБУ «ДК «Искра» по адресу: ул. Воронежская 56 (Новое Осокорье) в сумме 189,3 тыс. рублей; </t>
  </si>
  <si>
    <t>Увеличиваются бюджетные ассигнования управлению по физической культуре, спорту, молодежной политики и туризму  администрации ЭМР на проведение работ по устройству отмостки из асфальтобетона вдоль лицевой стороны трибун на стадионе «Химик» в МБУ «СТЦ»</t>
  </si>
  <si>
    <t>Физическая культура</t>
  </si>
  <si>
    <r>
      <rPr>
        <b/>
        <sz val="12"/>
        <color theme="1"/>
        <rFont val="Arial Narrow"/>
        <family val="2"/>
        <charset val="204"/>
      </rPr>
      <t>комитету по управлению имуществом АЭМР</t>
    </r>
    <r>
      <rPr>
        <sz val="12"/>
        <color theme="1"/>
        <rFont val="Arial Narrow"/>
        <family val="2"/>
        <charset val="204"/>
      </rPr>
      <t xml:space="preserve"> на осуществление мероприятий с целью оформления прав собственности на бесхозяйные объекты газораспределения за счет предоставления межбюджетных трансфертов из бюджета Энгельсского муниципального района.</t>
    </r>
  </si>
  <si>
    <r>
      <rPr>
        <b/>
        <sz val="12"/>
        <color theme="1"/>
        <rFont val="Arial Narrow"/>
        <family val="2"/>
        <charset val="204"/>
      </rPr>
      <t>комитету ЖКХ, ТЭК, ТиС</t>
    </r>
    <r>
      <rPr>
        <sz val="12"/>
        <color theme="1"/>
        <rFont val="Arial Narrow"/>
        <family val="2"/>
        <charset val="204"/>
      </rPr>
      <t xml:space="preserve"> администрации ЭМР, администрации ЭМР на оплату исполнительных листов по </t>
    </r>
    <r>
      <rPr>
        <b/>
        <sz val="12"/>
        <color theme="1"/>
        <rFont val="Arial Narrow"/>
        <family val="2"/>
        <charset val="204"/>
      </rPr>
      <t xml:space="preserve">возмещению ущерба при ДТП </t>
    </r>
  </si>
  <si>
    <r>
      <rPr>
        <b/>
        <sz val="12"/>
        <color theme="1"/>
        <rFont val="Arial Narrow"/>
        <family val="2"/>
        <charset val="204"/>
      </rPr>
      <t>комитету ЖКХ, ТЭК, ТиС</t>
    </r>
    <r>
      <rPr>
        <sz val="12"/>
        <color theme="1"/>
        <rFont val="Arial Narrow"/>
        <family val="2"/>
        <charset val="204"/>
      </rPr>
      <t xml:space="preserve"> администрации ЭМР на расходы по проведению мероприятий при осуществлении деятельности по обращению с животными без владельцев</t>
    </r>
  </si>
  <si>
    <t>соцнужды (связь, создание сайта)</t>
  </si>
  <si>
    <t xml:space="preserve"> устройство отмостки из асфальтобетона вдоль лицевой стороны трибунна стадионе «Химик» в МБУ «СТЦ»</t>
  </si>
  <si>
    <t>Решение ЭГСД от 18.08.2021 г. №263/55-02</t>
  </si>
  <si>
    <t>Получение кредитов от других бюджетов бюджетной системы Российской Федерации бюджетами городских поселений в валюте Российской Федерации</t>
  </si>
  <si>
    <t>Погашение бюджетами городских поселений кредитов от кредитных организаций  в валюте Российской Федерации»</t>
  </si>
  <si>
    <t>Получение кредитов от других бюджетов бюджетной системы РФ</t>
  </si>
  <si>
    <t xml:space="preserve">Погашение кредитов от кредитных организаций </t>
  </si>
  <si>
    <t>Решение ЭГСД от 25.08.2021 г. №266/56-02</t>
  </si>
  <si>
    <t>Увеличиваются бюджетные ассигнования комитету по управлению имуществом администрации ЭМР на заключение муниципального контракта для проведения кадастровых работ в целях изготовления технических планов для постановки на кадастровый учет автомобильных дорог</t>
  </si>
  <si>
    <t xml:space="preserve">Увеличиваются бюджетные ассигнования комитету финансов администрации ЭМР на оплату исполнительного листа за расходы по проведению судебной экспертизы </t>
  </si>
  <si>
    <t>на ликвидацию несанкционированной свалки СНТ «Химик-4» МКУ «Городское хозяйство» в сумме 1 647,1 тыс. рублей; на ремонт спец. транспорта и приобретение прочих материалов для МКУ «Городское хозяйство» в сумме 5 000,0 тыс. рублей;</t>
  </si>
  <si>
    <t>Увеличиваются бюджетные ассигнования управлению по физической культуре, спорту, молодежной политики и туризму администрации ЭМР на внутреннюю отделку помещения МБУ «Клуб «Энгельсская молодежь» по адресу: г. Энгельс, ул. Телеграфная, д.32.</t>
  </si>
  <si>
    <t>Увеличиваются бюджетные ассигнования комитету ЖКХ, ТЭК, ТиС администрации ЭМР на возмещение недополученных доходов МУП «Энгельсэлектротранс» (на оплату электроэнергии);</t>
  </si>
  <si>
    <t>на финансовое обеспечение затрат для обеспечения бесперебойного функционирования городского наземного электрического транспорта (заработная плата);</t>
  </si>
  <si>
    <t xml:space="preserve">на ремонт дворового проезда от ул. Ломоносова к МОУ «СОШ №5»; </t>
  </si>
  <si>
    <t xml:space="preserve">на благоустройство общественных и дворовых территорий в рамках МП «Формирование современной городской среды на территории муниципального образования город Энгельс» по адресам: сквер у памятника «Герою, отвоевавшему для нас право жить», сквер на ул. Льва Кассиля, ул. Тельмана д.35. </t>
  </si>
  <si>
    <t xml:space="preserve">Увеличиваются бюджетные ассигнования управлению культуры  администрации ЭМР на оплату штрафных санкций по налогу на имущество юридических лиц в МБУ «Энгельсский краеведческий музей»; </t>
  </si>
  <si>
    <t>на заработную плату с начислениями на выделенные с 1.04.2021 года дополнительные три штатные единицы (по созданию виртуального кинозала) -  в МБУ «ДК Покровский»;</t>
  </si>
  <si>
    <t>на проведение мероприятий ко Дню города в рамках ВЦП «Развитие культуры на территории муниципального образования город Энгельс Энгельсского муниципального района Саратовской области» на 2020-2023 годы».</t>
  </si>
  <si>
    <r>
      <rPr>
        <b/>
        <sz val="12"/>
        <color theme="1"/>
        <rFont val="Arial Narrow"/>
        <family val="2"/>
        <charset val="204"/>
      </rPr>
      <t>Комитету финансов</t>
    </r>
    <r>
      <rPr>
        <sz val="12"/>
        <color theme="1"/>
        <rFont val="Arial Narrow"/>
        <family val="2"/>
        <charset val="204"/>
      </rPr>
      <t xml:space="preserve"> на оплату исполнительного листа за признание недействительным договор безвозмездного пользования земельным участком, за суд.экспертизу</t>
    </r>
  </si>
  <si>
    <r>
      <rPr>
        <b/>
        <sz val="12"/>
        <color theme="1"/>
        <rFont val="Arial Narrow"/>
        <family val="2"/>
        <charset val="204"/>
      </rPr>
      <t xml:space="preserve">расходы на вывоз веток, талоны ТБО, ликвид.свалки </t>
    </r>
    <r>
      <rPr>
        <sz val="12"/>
        <color theme="1"/>
        <rFont val="Arial Narrow"/>
        <family val="2"/>
        <charset val="204"/>
      </rPr>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</si>
  <si>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на внутреннюю отделку помещения МБУ «Клуб «Энгельсская молодежь» по адресу: г. Энгельс, ул. Телеграфная, д.32.</t>
  </si>
  <si>
    <t>налог на имущество</t>
  </si>
  <si>
    <t>мероприятия к Дню города</t>
  </si>
  <si>
    <t>Решение ЭГСД от 29.09.2021 г. №272/57-02</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</si>
  <si>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</si>
  <si>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</si>
  <si>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Прочие доходы от компенсации затрат бюджетов городских поселений</t>
  </si>
  <si>
    <t>Доходы от продажи земельных участков, государственная собственность на которые не разграничена</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</si>
  <si>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</si>
  <si>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</si>
  <si>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</si>
  <si>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</si>
  <si>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</si>
  <si>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на ремонт дворового проезда по ул. Студенческая от дома 184Д до дома 184А</t>
  </si>
  <si>
    <t xml:space="preserve">на изготовление дизайн проектов и локальных сметных расчетов для выполнения мероприятий 2022 года в рамках МП «Формирование современной городской среды на территории муниципального образования город Энгельс» </t>
  </si>
  <si>
    <t>на обустройство контейнерных площадок для накопления ТКО в рамках ВЦП «Дорожная деятельность, благоустройство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</si>
  <si>
    <t>Увеличиваются бюджетные ассигнования управлению по физической культуре, спорту, молодежной политики и туризму администрации ЭМР на установку спортивной площадки МБУ «Спортивно-технический центр» по адресу: г. Энгельс, ул. Вавилова, 13</t>
  </si>
  <si>
    <t>Увеличиваются бюджетные ассигнования управлению культуры  администрации ЭМР на коммунальные услуги за октябрь-декабрь 2021 года в МБУ «ДК «Покровский» и МБУ «ДК «Искра» (в связи с вводом в эксплуатацию здания по адресу: г. Энгельс, ул. Воронежская, 56).</t>
  </si>
  <si>
    <r>
      <rPr>
        <b/>
        <sz val="12"/>
        <color theme="1"/>
        <rFont val="Arial Narrow"/>
        <family val="2"/>
        <charset val="204"/>
      </rPr>
      <t>комитету ЖКХ, ТЭК, ТиС</t>
    </r>
    <r>
      <rPr>
        <sz val="12"/>
        <color theme="1"/>
        <rFont val="Arial Narrow"/>
        <family val="2"/>
        <charset val="204"/>
      </rPr>
      <t xml:space="preserve"> администрации ЭМРна ремонт и благоустройство дворовых территорий по адресам: пр.Ф.Энгельса д.11, от ул. Краснодарской до дома №12 и до ул. Ленинградской, пр. Строителей д.19,23,25,27;  на ремонт дворового проезда от ул. Ломоносова к МОУ «СОШ №5», по ул. Студенческая от дома 184Д до дома 184А</t>
    </r>
  </si>
  <si>
    <t>на изготовление дизайн проектов и локальных сметных расчетов для выполнения мероприятий 2022 года</t>
  </si>
  <si>
    <t>на обустройство контейнерных площадок для накопления ТКО</t>
  </si>
  <si>
    <t xml:space="preserve"> на установку спортивной площадки МБУ «Спортивно-технический центр» по адресу: г. Энгельс, ул. Вавилова, 13</t>
  </si>
  <si>
    <t xml:space="preserve">на оплату кредиторской задолженности за мероприятия ко дню города в рамках ВЦП «Развитие культуры на территории муниципального образования город Энгельс Энгельсского муниципального района Саратовской области» на 2020-2023 годы» МБУ «ДК «Восход» </t>
  </si>
  <si>
    <t>Увеличиваются бюджетные ассигнования управлению культуры АЭМР на коммунальные услуги за октябрь-декабрь 2021 года в МБУ «ДК «Ударник» и МБУ «ДК «Восход»;</t>
  </si>
  <si>
    <t xml:space="preserve">на телефонную связь и интернет для заключения договора в МБУ ДК «Ударник» по адресу пл. Свободы д.17;                 </t>
  </si>
  <si>
    <t>на составление акта эксплуатационной ответственности сторон между МБУ ДК «Ударник» и ЭТИ СГТУ им. Гагарина Ю.А. для установки счетчика воды по адресу пл. Свободы д.17;</t>
  </si>
  <si>
    <t xml:space="preserve">Увеличиваются бюджетные ассигнования КЖКХ, ТЭК, ТиС АЭМР на оплату заработной платы с начислениями МКУ «Городское хозяйство» </t>
  </si>
  <si>
    <t>Решение ЭГСД от 27.10.2021 г. №279/58-02</t>
  </si>
  <si>
    <t>на теплоснабжение в МБУ «ДК «Ударник» по адресу: г. Энгельс, пл. Свободы д.17 и для заключения договора за интернет, коммун.усл. в МБУ ДК «Покровский», ДК "Восход"</t>
  </si>
  <si>
    <t>на закупку асфальтобетонной смеси МКУ «Городское хозяйство» для устранения дефектов дорожного полотна.</t>
  </si>
  <si>
    <t>Решение ЭГСД от 24.11.2021 г. №291/59-02</t>
  </si>
  <si>
    <t>Увеличиваются бюджетные ассигнования комитету финансов АЭМР на предоставление иных межбюджетных трансфертов, передаваемых бюджету Энгельсского муниципального района из бюджета муниципального образования город Энгельс на осуществление переданных полномочий по решению вопросов местного значения городского поселения в сфере градостроительной деятельности в соответствии с заключенным соглашением</t>
  </si>
  <si>
    <t>Увеличиваются бюджетные ассигнования Энгельсскому городскому Совету депутатов на заработную плату с начислениями</t>
  </si>
  <si>
    <t xml:space="preserve">Увеличиваются бюджетные ассигнования комитету ЖКХ, ТЭК, ТиС АЭМР на возмещение недополученных доходов МУП «Энгельсэлектротранс» (на оплату электроэнергии); </t>
  </si>
  <si>
    <t xml:space="preserve">на оплату заработной платы с начислениями МКУ «Городское хозяйство»; </t>
  </si>
  <si>
    <t>на ремонт и изготовление 2-х стелл (на въезде в город Энгельс 79,8 тыс. рублей, «Парк покорителей космоса» 158,2 тыс. рублей), на покупку арт-объекта «Учись для того, чтобы побеждать» (р-н МОУ СОШ №32 - 328,0 тыс. рублей),за счет средств, поступивших от МАУ «Общественный центр»</t>
  </si>
  <si>
    <t>средства, поступившие от МАУ «Общественный центр»</t>
  </si>
  <si>
    <t>Перераспределяются бюджетные ассигнования управлению по физической культуре, спорту, молодежной политики и туризму АЭМР:    1) с расходов, предусмотренных на кредиторскую задолженность по налогу на имущество МБУ «Спортивно-технический центр» на коммунальные услуги по теплоснабжению МБУ «Клуб «Энгельсская молодежь», в связи с передачей учреждению здания по адресу: ул. Телеграфная, д. 32 в сумме 197,1 тыс. рублей;      2)  с расходов, предусмотренных на заработную плату с начислениями МБУ «Клуб» «Энгельсская молодежь» на заработную плату с начислениями МБУ «Спортивно-технический центр», в связи с увеличением должностных окладов с 01.07.2021 года в сумме 330,5 тыс. рублей</t>
  </si>
  <si>
    <t xml:space="preserve">Увеличиваются бюджетные ассигнования управлению культуры АЭМР на расходы по заработной плате с начислениями МБУ «Энгельсский краеведческий музей», в связи с увеличением среднесписочной численности 
</t>
  </si>
  <si>
    <t xml:space="preserve">на расходы по заработной плате с начислениями организациям культурно-досугового типа, в связи с увеличением среднесписочной численности; </t>
  </si>
  <si>
    <t xml:space="preserve"> на расходы по оплате электроэнергии в МБУ «ДК «Искра» (мкрн. Новое Осокорье)</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</si>
  <si>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</si>
  <si>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</si>
  <si>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межбюджетные трансферты по градостроительной деятельности </t>
  </si>
  <si>
    <t>МКУ «Городское хозяйство» на ремонт и изготовление 2-х стелл (на въезде в город Энгельс 79,8 тыс. рублей, «Парк покорителей космоса» 158,2 тыс. рублей), на покупку арт-объекта «Учись для того, чтобы побеждать» (р-н МОУ СОШ №32 - 328,0 тыс. рублей),за счет средств, поступивших от МАУ «Общественный центр»</t>
  </si>
  <si>
    <t>зарплата с начислениями</t>
  </si>
  <si>
    <r>
      <rPr>
        <b/>
        <sz val="12"/>
        <color theme="1"/>
        <rFont val="Arial Narrow"/>
        <family val="2"/>
        <charset val="204"/>
      </rPr>
      <t>на заработную плату с начислениями</t>
    </r>
    <r>
      <rPr>
        <sz val="12"/>
        <color theme="1"/>
        <rFont val="Arial Narrow"/>
        <family val="2"/>
        <charset val="204"/>
      </rPr>
      <t xml:space="preserve"> (на выделенные с 1.04.2021 года дополнительные три штатные единицы (по созданию виртуального кинозала) -  в МБУ «ДК Покровский»-1154,9 т.р.);</t>
    </r>
  </si>
  <si>
    <t>теплоснабжение, водоснаб., электроэнергия МБУ «Энгельсский краеведческий музей», ДК "Искра"</t>
  </si>
  <si>
    <t>Доходы, получаемые в виде арендной платы за земельные участки</t>
  </si>
  <si>
    <t>Доходы от сдачи в аренду имущества</t>
  </si>
  <si>
    <t>Прочие доходы  от компенсации затрат бюджетов городских поселений</t>
  </si>
  <si>
    <t>Прочие неналоговые доходы бюджетов городских поселений</t>
  </si>
  <si>
    <t>Остатки, сложившиеся на 1 января 2020 года на едином счете бюджета</t>
  </si>
  <si>
    <t>01</t>
  </si>
  <si>
    <t>Общегосударственные вопросы</t>
  </si>
  <si>
    <t>04</t>
  </si>
  <si>
    <t>Национальная экономика</t>
  </si>
  <si>
    <t>05</t>
  </si>
  <si>
    <t>Жилищно-коммунальное хозяйство</t>
  </si>
  <si>
    <t>07</t>
  </si>
  <si>
    <t xml:space="preserve">Образование </t>
  </si>
  <si>
    <t>08</t>
  </si>
  <si>
    <t>Культура, кинематография</t>
  </si>
  <si>
    <t>11</t>
  </si>
  <si>
    <t>Физическая культура и спорт</t>
  </si>
  <si>
    <t>13</t>
  </si>
  <si>
    <t>Обслуживание государственного и муниципального долга</t>
  </si>
  <si>
    <t>Решение ЭГСД от 28.12.2021 г. №320/61-02</t>
  </si>
  <si>
    <t>Поправки подготовлены с учетом оперативных данных исполнения бюджета за 12 месяцев 2021 года</t>
  </si>
  <si>
    <t>Доходы от перечисления части прибыли</t>
  </si>
  <si>
    <t>Доходы от реализации активов</t>
  </si>
  <si>
    <t>14</t>
  </si>
  <si>
    <t xml:space="preserve">Межбюджетные трансферты общего характера </t>
  </si>
  <si>
    <t>Плата за увеличение площади земельных участков, находящихся в частной собственности</t>
  </si>
  <si>
    <t>Администрация ЭМР на деятельности добровольных формирований населения по охране общественного порядка</t>
  </si>
  <si>
    <r>
      <rPr>
        <b/>
        <sz val="12"/>
        <color theme="1"/>
        <rFont val="Arial Narrow"/>
        <family val="2"/>
        <charset val="204"/>
      </rPr>
      <t>МКП "Энгельсгорсвет"</t>
    </r>
    <r>
      <rPr>
        <sz val="12"/>
        <color theme="1"/>
        <rFont val="Arial Narrow"/>
        <family val="2"/>
        <charset val="204"/>
      </rPr>
      <t xml:space="preserve">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r>
  </si>
  <si>
    <t>МКУ «Городское хозяйство» в рамках ВЦП «Дорожная деятельность, благоустройство и оказание ритуальных услуг на территории муниципального образования город Энгельс Энгельсского муниципального района Саратовской области на 2018 - 2023 годы»</t>
  </si>
  <si>
    <r>
      <rPr>
        <b/>
        <sz val="12"/>
        <color theme="1"/>
        <rFont val="Arial Narrow"/>
        <family val="2"/>
        <charset val="204"/>
      </rPr>
      <t xml:space="preserve">МКП "Энгельсгорсвет" </t>
    </r>
    <r>
      <rPr>
        <sz val="12"/>
        <color theme="1"/>
        <rFont val="Arial Narrow"/>
        <family val="2"/>
        <charset val="204"/>
      </rPr>
      <t>на оплату э/э</t>
    </r>
  </si>
  <si>
    <r>
      <rPr>
        <b/>
        <sz val="12"/>
        <color theme="1"/>
        <rFont val="Arial Narrow"/>
        <family val="2"/>
        <charset val="204"/>
      </rPr>
      <t>комитету по управлению имуществом АЭМР</t>
    </r>
    <r>
      <rPr>
        <sz val="12"/>
        <color theme="1"/>
        <rFont val="Arial Narrow"/>
        <family val="2"/>
        <charset val="204"/>
      </rPr>
      <t xml:space="preserve"> на оценку рыночной стоимости</t>
    </r>
  </si>
  <si>
    <t>ЭГСД  на взносов в Ассоциацию</t>
  </si>
</sst>
</file>

<file path=xl/styles.xml><?xml version="1.0" encoding="utf-8"?>
<styleSheet xmlns="http://schemas.openxmlformats.org/spreadsheetml/2006/main">
  <numFmts count="1">
    <numFmt numFmtId="164" formatCode="#,##0.0_ ;[Red]\-#,##0.0\ "/>
  </numFmts>
  <fonts count="19">
    <font>
      <sz val="11"/>
      <color theme="1"/>
      <name val="Calibri"/>
      <family val="2"/>
      <charset val="204"/>
      <scheme val="minor"/>
    </font>
    <font>
      <sz val="11"/>
      <color theme="1"/>
      <name val="Arial Narrow"/>
      <family val="2"/>
      <charset val="204"/>
    </font>
    <font>
      <b/>
      <sz val="11"/>
      <color theme="1"/>
      <name val="Arial Narrow"/>
      <family val="2"/>
      <charset val="204"/>
    </font>
    <font>
      <u/>
      <sz val="11"/>
      <color theme="10"/>
      <name val="Calibri"/>
      <family val="2"/>
      <charset val="204"/>
    </font>
    <font>
      <b/>
      <i/>
      <sz val="8"/>
      <color theme="1"/>
      <name val="Arial Narrow"/>
      <family val="2"/>
      <charset val="204"/>
    </font>
    <font>
      <sz val="8"/>
      <color theme="1"/>
      <name val="Arial Narrow"/>
      <family val="2"/>
      <charset val="204"/>
    </font>
    <font>
      <b/>
      <sz val="8"/>
      <color theme="1"/>
      <name val="Arial Narrow"/>
      <family val="2"/>
      <charset val="204"/>
    </font>
    <font>
      <b/>
      <i/>
      <sz val="8"/>
      <color theme="3" tint="0.39997558519241921"/>
      <name val="Arial Narrow"/>
      <family val="2"/>
      <charset val="204"/>
    </font>
    <font>
      <sz val="8"/>
      <color rgb="FF000000"/>
      <name val="Arial Narrow"/>
      <family val="2"/>
      <charset val="204"/>
    </font>
    <font>
      <u/>
      <sz val="8"/>
      <color theme="10"/>
      <name val="Arial Narrow"/>
      <family val="2"/>
      <charset val="204"/>
    </font>
    <font>
      <u/>
      <sz val="8"/>
      <color theme="10"/>
      <name val="Calibri"/>
      <family val="2"/>
      <charset val="204"/>
    </font>
    <font>
      <sz val="12"/>
      <color theme="1"/>
      <name val="Arial Narrow"/>
      <family val="2"/>
      <charset val="204"/>
    </font>
    <font>
      <b/>
      <sz val="12"/>
      <color theme="1"/>
      <name val="Arial Narrow"/>
      <family val="2"/>
      <charset val="204"/>
    </font>
    <font>
      <b/>
      <sz val="16"/>
      <color theme="1"/>
      <name val="Arial Narrow"/>
      <family val="2"/>
      <charset val="204"/>
    </font>
    <font>
      <sz val="11"/>
      <color rgb="FFFF0000"/>
      <name val="Calibri"/>
      <family val="2"/>
      <charset val="204"/>
      <scheme val="minor"/>
    </font>
    <font>
      <sz val="8"/>
      <name val="Arial Narrow"/>
      <family val="2"/>
      <charset val="204"/>
    </font>
    <font>
      <u/>
      <sz val="9"/>
      <color theme="10"/>
      <name val="Calibri"/>
      <family val="2"/>
      <charset val="204"/>
    </font>
    <font>
      <b/>
      <sz val="8"/>
      <color rgb="FF000000"/>
      <name val="Arial Narrow"/>
      <family val="2"/>
      <charset val="204"/>
    </font>
    <font>
      <u/>
      <sz val="10"/>
      <color theme="10"/>
      <name val="Calibri"/>
      <family val="2"/>
      <charset val="204"/>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205">
    <xf numFmtId="0" fontId="0" fillId="0" borderId="0" xfId="0"/>
    <xf numFmtId="0" fontId="1" fillId="0" borderId="0" xfId="0" applyFont="1"/>
    <xf numFmtId="0" fontId="2" fillId="0" borderId="0" xfId="0" applyFont="1" applyAlignment="1">
      <alignment horizontal="center" wrapText="1"/>
    </xf>
    <xf numFmtId="0" fontId="2" fillId="0" borderId="0" xfId="0" applyFont="1"/>
    <xf numFmtId="0" fontId="2" fillId="0" borderId="0" xfId="0" applyFont="1" applyAlignment="1">
      <alignment horizontal="center"/>
    </xf>
    <xf numFmtId="49" fontId="1" fillId="0" borderId="0" xfId="0" applyNumberFormat="1" applyFont="1" applyBorder="1" applyAlignment="1">
      <alignment horizontal="center"/>
    </xf>
    <xf numFmtId="0" fontId="1" fillId="0" borderId="0" xfId="0" applyFont="1" applyBorder="1" applyAlignment="1">
      <alignment wrapText="1"/>
    </xf>
    <xf numFmtId="164" fontId="1" fillId="0" borderId="0" xfId="0" applyNumberFormat="1" applyFont="1" applyBorder="1" applyAlignment="1">
      <alignment horizontal="center"/>
    </xf>
    <xf numFmtId="0" fontId="5" fillId="0" borderId="0" xfId="0" applyFont="1"/>
    <xf numFmtId="0" fontId="7" fillId="3" borderId="4" xfId="0" applyFont="1" applyFill="1" applyBorder="1" applyAlignment="1"/>
    <xf numFmtId="0" fontId="7" fillId="3" borderId="5" xfId="0" applyFont="1" applyFill="1" applyBorder="1" applyAlignment="1"/>
    <xf numFmtId="0" fontId="5" fillId="0" borderId="1" xfId="0" applyFont="1" applyFill="1" applyBorder="1" applyAlignment="1"/>
    <xf numFmtId="164" fontId="5" fillId="0" borderId="1" xfId="0" applyNumberFormat="1" applyFont="1" applyFill="1" applyBorder="1" applyAlignment="1">
      <alignment horizontal="center" vertical="center"/>
    </xf>
    <xf numFmtId="0" fontId="6" fillId="3" borderId="1" xfId="0" applyFont="1" applyFill="1" applyBorder="1" applyAlignment="1">
      <alignment horizontal="center"/>
    </xf>
    <xf numFmtId="0" fontId="6" fillId="3" borderId="1" xfId="0" applyFont="1" applyFill="1" applyBorder="1" applyAlignment="1">
      <alignment horizontal="center" wrapText="1"/>
    </xf>
    <xf numFmtId="164" fontId="6" fillId="3" borderId="1" xfId="0" applyNumberFormat="1" applyFont="1" applyFill="1" applyBorder="1" applyAlignment="1">
      <alignment horizontal="center" vertical="center"/>
    </xf>
    <xf numFmtId="0" fontId="5" fillId="3" borderId="1" xfId="0" applyFont="1" applyFill="1" applyBorder="1" applyAlignment="1">
      <alignment horizontal="justify"/>
    </xf>
    <xf numFmtId="164"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0" fontId="6" fillId="3" borderId="1" xfId="0" applyFont="1" applyFill="1" applyBorder="1" applyAlignment="1">
      <alignment wrapText="1"/>
    </xf>
    <xf numFmtId="49" fontId="7" fillId="3" borderId="1" xfId="0" applyNumberFormat="1" applyFont="1" applyFill="1" applyBorder="1" applyAlignment="1"/>
    <xf numFmtId="0" fontId="7" fillId="3" borderId="6" xfId="0" applyFont="1" applyFill="1" applyBorder="1" applyAlignment="1"/>
    <xf numFmtId="0" fontId="5" fillId="0" borderId="2" xfId="0" applyFont="1" applyBorder="1" applyAlignment="1">
      <alignment vertical="center" wrapText="1"/>
    </xf>
    <xf numFmtId="0" fontId="1" fillId="0" borderId="0" xfId="0" applyFont="1" applyFill="1"/>
    <xf numFmtId="0" fontId="8" fillId="0" borderId="1" xfId="0" applyFont="1" applyBorder="1"/>
    <xf numFmtId="164" fontId="8"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11" fillId="0" borderId="0" xfId="0" applyFont="1"/>
    <xf numFmtId="0" fontId="11" fillId="0" borderId="0" xfId="0" applyFont="1" applyAlignment="1">
      <alignment wrapText="1"/>
    </xf>
    <xf numFmtId="164" fontId="11" fillId="0" borderId="0" xfId="0" applyNumberFormat="1" applyFont="1" applyAlignment="1">
      <alignment horizontal="center"/>
    </xf>
    <xf numFmtId="164" fontId="11" fillId="0" borderId="0" xfId="0" applyNumberFormat="1" applyFont="1" applyAlignment="1">
      <alignment horizontal="center" vertical="center"/>
    </xf>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wrapText="1"/>
    </xf>
    <xf numFmtId="0" fontId="11" fillId="0" borderId="0" xfId="0" applyFont="1" applyAlignment="1">
      <alignment horizontal="center" vertical="center" wrapText="1"/>
    </xf>
    <xf numFmtId="164" fontId="12" fillId="2" borderId="0" xfId="0" applyNumberFormat="1" applyFont="1" applyFill="1" applyAlignment="1">
      <alignment horizontal="center" vertical="center"/>
    </xf>
    <xf numFmtId="0" fontId="12" fillId="2" borderId="0" xfId="0" applyFont="1" applyFill="1"/>
    <xf numFmtId="0" fontId="11" fillId="3" borderId="0" xfId="0" applyFont="1" applyFill="1"/>
    <xf numFmtId="0" fontId="12" fillId="2" borderId="1" xfId="0" applyFont="1" applyFill="1" applyBorder="1" applyAlignment="1">
      <alignment horizontal="center" wrapText="1"/>
    </xf>
    <xf numFmtId="0" fontId="12" fillId="2" borderId="1" xfId="0" applyFont="1" applyFill="1" applyBorder="1" applyAlignment="1">
      <alignment wrapText="1"/>
    </xf>
    <xf numFmtId="49" fontId="12" fillId="2" borderId="1" xfId="0" applyNumberFormat="1" applyFont="1" applyFill="1" applyBorder="1" applyAlignment="1">
      <alignment horizontal="center" wrapText="1"/>
    </xf>
    <xf numFmtId="164" fontId="12" fillId="2" borderId="1" xfId="0" applyNumberFormat="1" applyFont="1" applyFill="1" applyBorder="1" applyAlignment="1">
      <alignment horizontal="center" vertical="center"/>
    </xf>
    <xf numFmtId="0" fontId="11" fillId="0" borderId="1" xfId="0" applyFont="1" applyBorder="1" applyAlignment="1">
      <alignment wrapText="1"/>
    </xf>
    <xf numFmtId="49" fontId="11" fillId="0" borderId="1" xfId="0" applyNumberFormat="1" applyFont="1" applyBorder="1" applyAlignment="1">
      <alignment horizontal="center" wrapText="1"/>
    </xf>
    <xf numFmtId="164"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3" fillId="0" borderId="0" xfId="0" applyFont="1" applyAlignment="1">
      <alignment horizontal="center"/>
    </xf>
    <xf numFmtId="164" fontId="11" fillId="0" borderId="1" xfId="0" applyNumberFormat="1" applyFont="1" applyFill="1" applyBorder="1" applyAlignment="1">
      <alignment horizontal="center" vertical="center"/>
    </xf>
    <xf numFmtId="164" fontId="11" fillId="0" borderId="0" xfId="0" applyNumberFormat="1" applyFont="1" applyFill="1" applyAlignment="1">
      <alignment horizontal="center" vertical="center"/>
    </xf>
    <xf numFmtId="0" fontId="11" fillId="0" borderId="0" xfId="0" applyFont="1" applyFill="1"/>
    <xf numFmtId="0" fontId="12" fillId="2" borderId="1" xfId="0"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0" borderId="0" xfId="0" applyFont="1" applyAlignment="1">
      <alignment horizontal="center"/>
    </xf>
    <xf numFmtId="0" fontId="11" fillId="0" borderId="1" xfId="0" applyFont="1" applyFill="1" applyBorder="1" applyAlignment="1">
      <alignment wrapText="1"/>
    </xf>
    <xf numFmtId="49" fontId="11" fillId="0" borderId="1" xfId="0" applyNumberFormat="1" applyFont="1" applyFill="1" applyBorder="1" applyAlignment="1">
      <alignment horizont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applyAlignment="1">
      <alignment horizontal="center"/>
    </xf>
    <xf numFmtId="0" fontId="11" fillId="0" borderId="2" xfId="0" applyFont="1" applyFill="1" applyBorder="1" applyAlignment="1">
      <alignment horizontal="center" vertical="center" wrapText="1"/>
    </xf>
    <xf numFmtId="0" fontId="13" fillId="0" borderId="0" xfId="0" applyFont="1" applyAlignment="1">
      <alignment horizontal="center"/>
    </xf>
    <xf numFmtId="0" fontId="14" fillId="0" borderId="0" xfId="0" applyFont="1"/>
    <xf numFmtId="0" fontId="11" fillId="0" borderId="1" xfId="0" applyFont="1" applyBorder="1" applyAlignment="1">
      <alignment horizontal="left" vertical="center" wrapText="1"/>
    </xf>
    <xf numFmtId="0" fontId="11" fillId="0" borderId="1" xfId="0" applyFont="1" applyBorder="1" applyAlignment="1">
      <alignment vertical="top"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2" fillId="0" borderId="1" xfId="0" applyFont="1" applyBorder="1" applyAlignment="1">
      <alignment vertical="center" wrapText="1"/>
    </xf>
    <xf numFmtId="49" fontId="10" fillId="3" borderId="4" xfId="1" applyNumberFormat="1" applyFont="1" applyFill="1" applyBorder="1" applyAlignment="1" applyProtection="1"/>
    <xf numFmtId="49" fontId="9" fillId="3" borderId="5" xfId="1" applyNumberFormat="1" applyFont="1" applyFill="1" applyBorder="1" applyAlignment="1" applyProtection="1"/>
    <xf numFmtId="49" fontId="9" fillId="3" borderId="6" xfId="1" applyNumberFormat="1" applyFont="1" applyFill="1" applyBorder="1" applyAlignment="1" applyProtection="1"/>
    <xf numFmtId="0" fontId="8" fillId="0" borderId="1" xfId="0" applyFont="1" applyBorder="1" applyAlignment="1">
      <alignment vertical="center" wrapText="1"/>
    </xf>
    <xf numFmtId="0" fontId="1" fillId="0" borderId="0" xfId="0" applyFont="1"/>
    <xf numFmtId="0" fontId="8" fillId="0" borderId="1" xfId="0" applyFont="1" applyBorder="1" applyAlignment="1">
      <alignment vertical="center" wrapText="1"/>
    </xf>
    <xf numFmtId="0" fontId="5" fillId="0" borderId="2" xfId="0" applyFont="1" applyFill="1" applyBorder="1" applyAlignment="1">
      <alignment vertical="center" wrapText="1"/>
    </xf>
    <xf numFmtId="0" fontId="1" fillId="0" borderId="0" xfId="0" applyFont="1" applyFill="1"/>
    <xf numFmtId="0" fontId="12" fillId="3" borderId="1" xfId="0" applyFont="1" applyFill="1" applyBorder="1" applyAlignment="1">
      <alignment horizontal="center" vertical="center" wrapText="1"/>
    </xf>
    <xf numFmtId="0" fontId="13" fillId="0" borderId="0" xfId="0" applyFont="1" applyAlignment="1">
      <alignment horizontal="center"/>
    </xf>
    <xf numFmtId="0" fontId="11" fillId="0" borderId="7" xfId="0" applyFont="1" applyBorder="1" applyAlignment="1">
      <alignment horizontal="center" vertical="center" wrapText="1"/>
    </xf>
    <xf numFmtId="49" fontId="11" fillId="0" borderId="7" xfId="0" applyNumberFormat="1" applyFont="1" applyBorder="1" applyAlignment="1">
      <alignment horizontal="center" vertical="center" wrapText="1"/>
    </xf>
    <xf numFmtId="0" fontId="12" fillId="0" borderId="1" xfId="0" applyFont="1" applyBorder="1" applyAlignment="1">
      <alignment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4" fontId="15" fillId="0" borderId="1" xfId="0" applyNumberFormat="1"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wrapText="1"/>
    </xf>
    <xf numFmtId="164" fontId="15" fillId="0" borderId="3" xfId="0" applyNumberFormat="1" applyFont="1" applyFill="1" applyBorder="1" applyAlignment="1">
      <alignment horizontal="center" vertical="center"/>
    </xf>
    <xf numFmtId="0" fontId="15" fillId="0" borderId="2" xfId="0" applyFont="1" applyBorder="1" applyAlignment="1">
      <alignment vertical="center" wrapText="1"/>
    </xf>
    <xf numFmtId="49" fontId="11" fillId="0" borderId="2" xfId="0" applyNumberFormat="1" applyFont="1" applyFill="1" applyBorder="1" applyAlignment="1">
      <alignment horizontal="center" vertical="center" wrapText="1"/>
    </xf>
    <xf numFmtId="164" fontId="15"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vertical="center"/>
    </xf>
    <xf numFmtId="49" fontId="16" fillId="3" borderId="4" xfId="1" applyNumberFormat="1" applyFont="1" applyFill="1" applyBorder="1" applyAlignment="1" applyProtection="1"/>
    <xf numFmtId="0" fontId="5" fillId="0" borderId="1" xfId="0" applyFont="1" applyBorder="1" applyAlignment="1">
      <alignment vertical="center"/>
    </xf>
    <xf numFmtId="49" fontId="5" fillId="0" borderId="1" xfId="0" applyNumberFormat="1" applyFont="1" applyBorder="1" applyAlignment="1">
      <alignment horizontal="center" vertical="center"/>
    </xf>
    <xf numFmtId="164" fontId="15" fillId="0" borderId="1" xfId="0" applyNumberFormat="1" applyFont="1" applyBorder="1" applyAlignment="1">
      <alignment horizontal="center" vertical="center"/>
    </xf>
    <xf numFmtId="0" fontId="5" fillId="0" borderId="1" xfId="0" applyFont="1" applyBorder="1" applyAlignment="1">
      <alignment vertical="center"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5" fillId="0" borderId="2" xfId="0" applyFont="1" applyBorder="1" applyAlignment="1">
      <alignment vertical="top"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5" fillId="0" borderId="3" xfId="0"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5" fillId="0" borderId="2" xfId="0" applyFont="1" applyBorder="1" applyAlignment="1">
      <alignment wrapText="1"/>
    </xf>
    <xf numFmtId="0" fontId="11"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5" fillId="0" borderId="2" xfId="0" applyFont="1" applyFill="1" applyBorder="1" applyAlignment="1">
      <alignment vertical="center" wrapText="1"/>
    </xf>
    <xf numFmtId="0" fontId="15" fillId="0" borderId="1" xfId="0" applyFont="1" applyFill="1" applyBorder="1" applyAlignment="1">
      <alignment wrapText="1"/>
    </xf>
    <xf numFmtId="0" fontId="15" fillId="0" borderId="2" xfId="0" applyFont="1" applyFill="1" applyBorder="1" applyAlignment="1">
      <alignment wrapText="1"/>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13" fillId="0" borderId="0" xfId="0" applyFont="1" applyAlignment="1">
      <alignment horizontal="center"/>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164" fontId="15" fillId="0" borderId="2" xfId="0" applyNumberFormat="1" applyFont="1" applyFill="1" applyBorder="1" applyAlignment="1">
      <alignment horizontal="center" vertical="center"/>
    </xf>
    <xf numFmtId="0" fontId="15" fillId="0" borderId="1" xfId="0" applyFont="1" applyFill="1" applyBorder="1" applyAlignment="1">
      <alignment vertical="center" wrapText="1"/>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2" fillId="3" borderId="1" xfId="0" applyFont="1" applyFill="1" applyBorder="1" applyAlignment="1">
      <alignment horizontal="center" vertical="center" wrapText="1"/>
    </xf>
    <xf numFmtId="49" fontId="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5" fillId="0" borderId="3" xfId="0" applyFont="1" applyFill="1" applyBorder="1" applyAlignment="1">
      <alignment vertical="center" wrapText="1"/>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1" xfId="0" applyFont="1" applyFill="1" applyBorder="1" applyAlignment="1">
      <alignment horizontal="left"/>
    </xf>
    <xf numFmtId="0" fontId="5" fillId="0" borderId="1" xfId="0" applyFont="1" applyFill="1" applyBorder="1" applyAlignment="1">
      <alignment horizontal="left" vertical="center" wrapText="1"/>
    </xf>
    <xf numFmtId="0" fontId="17" fillId="3" borderId="1" xfId="0" applyFont="1" applyFill="1" applyBorder="1" applyAlignment="1">
      <alignment vertical="center" wrapText="1"/>
    </xf>
    <xf numFmtId="0" fontId="15" fillId="0" borderId="7" xfId="0"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64" fontId="15" fillId="0" borderId="2" xfId="0" applyNumberFormat="1" applyFont="1" applyBorder="1" applyAlignment="1">
      <alignment horizontal="center" vertical="center"/>
    </xf>
    <xf numFmtId="164" fontId="8" fillId="0"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49" fontId="18" fillId="3" borderId="4" xfId="1" applyNumberFormat="1" applyFont="1" applyFill="1" applyBorder="1" applyAlignment="1" applyProtection="1"/>
    <xf numFmtId="0" fontId="15"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0" xfId="0" applyFont="1" applyAlignment="1">
      <alignment horizontal="center"/>
    </xf>
    <xf numFmtId="0" fontId="12" fillId="3"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64" fontId="15" fillId="0" borderId="2" xfId="0" applyNumberFormat="1" applyFont="1" applyBorder="1" applyAlignment="1">
      <alignment horizontal="center" vertical="center"/>
    </xf>
    <xf numFmtId="164" fontId="15" fillId="0" borderId="3" xfId="0" applyNumberFormat="1" applyFont="1" applyBorder="1" applyAlignment="1">
      <alignment horizontal="center" vertical="center"/>
    </xf>
    <xf numFmtId="0" fontId="4" fillId="0" borderId="0" xfId="0" applyFont="1" applyAlignment="1">
      <alignment horizontal="center"/>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1" xfId="0" applyFont="1" applyFill="1" applyBorder="1" applyAlignment="1">
      <alignment horizont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49" fontId="5" fillId="0" borderId="7" xfId="0" applyNumberFormat="1" applyFont="1" applyBorder="1" applyAlignment="1">
      <alignment horizontal="center" vertical="center"/>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164" fontId="15" fillId="0" borderId="7" xfId="0" applyNumberFormat="1" applyFont="1" applyBorder="1" applyAlignment="1">
      <alignment horizontal="center" vertical="center"/>
    </xf>
    <xf numFmtId="0" fontId="5" fillId="0" borderId="7" xfId="0" applyFont="1" applyBorder="1" applyAlignment="1">
      <alignment horizontal="left"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164" fontId="15" fillId="0" borderId="2" xfId="0" applyNumberFormat="1" applyFont="1" applyFill="1" applyBorder="1" applyAlignment="1">
      <alignment horizontal="center" vertical="center"/>
    </xf>
    <xf numFmtId="164" fontId="15" fillId="0" borderId="7" xfId="0" applyNumberFormat="1" applyFont="1" applyFill="1" applyBorder="1" applyAlignment="1">
      <alignment horizontal="center" vertical="center"/>
    </xf>
    <xf numFmtId="164" fontId="15" fillId="0" borderId="3" xfId="0" applyNumberFormat="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engels.me/2010-06-08-17-24-58/byudzhet-na-2021-god/byudzhet" TargetMode="External"/><Relationship Id="rId1" Type="http://schemas.openxmlformats.org/officeDocument/2006/relationships/hyperlink" Target="https://engels.me/2010-06-08-17-24-21/2010-06-08-17-43-42/resheniya-engelsskogo-gorodskogo-soveta-deputatov-ot-2021-god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ngels.me/2010-06-08-17-24-58/byudzhet-na-2021-god/byudzh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ngels.me/2010-06-08-17-24-21/2010-06-08-17-43-42/resheniya-engelsskogo-gorodskogo-soveta-deputatov-ot-2021-goda" TargetMode="External"/><Relationship Id="rId1" Type="http://schemas.openxmlformats.org/officeDocument/2006/relationships/hyperlink" Target="https://engels.me/2010-06-08-17-24-58/byudzhet-na-2021-god/byudzhet"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T125"/>
  <sheetViews>
    <sheetView zoomScale="85" zoomScaleNormal="85" workbookViewId="0">
      <pane xSplit="3" ySplit="3" topLeftCell="R70" activePane="bottomRight" state="frozen"/>
      <selection pane="topRight" activeCell="D1" sqref="D1"/>
      <selection pane="bottomLeft" activeCell="A4" sqref="A4"/>
      <selection pane="bottomRight" activeCell="A74" sqref="A74"/>
    </sheetView>
  </sheetViews>
  <sheetFormatPr defaultRowHeight="15.75"/>
  <cols>
    <col min="1" max="1" width="84.85546875" style="27" customWidth="1"/>
    <col min="2" max="2" width="17.7109375" style="27" customWidth="1"/>
    <col min="3" max="3" width="9.85546875" style="27" customWidth="1"/>
    <col min="4" max="4" width="15.140625" style="27" customWidth="1"/>
    <col min="5" max="6" width="15.7109375" style="27" customWidth="1"/>
    <col min="7" max="7" width="16.5703125" style="27" customWidth="1"/>
    <col min="8" max="8" width="16" style="27" customWidth="1"/>
    <col min="9" max="9" width="15.140625" style="27" customWidth="1"/>
    <col min="10" max="10" width="17" style="27" customWidth="1"/>
    <col min="11" max="11" width="15.7109375" style="27" customWidth="1"/>
    <col min="12" max="16" width="15.42578125" style="27" customWidth="1"/>
    <col min="17" max="17" width="16.28515625" style="27" customWidth="1"/>
    <col min="18" max="18" width="15" style="27" customWidth="1"/>
    <col min="19" max="19" width="18.140625" style="27" customWidth="1"/>
    <col min="20" max="16384" width="9.140625" style="27"/>
  </cols>
  <sheetData>
    <row r="1" spans="1:20" ht="20.25">
      <c r="A1" s="173" t="s">
        <v>104</v>
      </c>
      <c r="B1" s="173"/>
      <c r="C1" s="173"/>
      <c r="D1" s="173"/>
      <c r="E1" s="173"/>
      <c r="F1" s="173"/>
      <c r="G1" s="173"/>
      <c r="H1" s="173"/>
      <c r="I1" s="173"/>
      <c r="J1" s="47"/>
      <c r="K1" s="55"/>
      <c r="L1" s="60"/>
      <c r="M1" s="131"/>
      <c r="N1" s="131"/>
      <c r="O1" s="131"/>
      <c r="P1" s="131"/>
      <c r="Q1" s="62"/>
      <c r="R1" s="80"/>
    </row>
    <row r="3" spans="1:20" s="37" customFormat="1" ht="47.25">
      <c r="A3" s="54" t="s">
        <v>1</v>
      </c>
      <c r="B3" s="174" t="s">
        <v>0</v>
      </c>
      <c r="C3" s="174"/>
      <c r="D3" s="79" t="s">
        <v>117</v>
      </c>
      <c r="E3" s="100" t="s">
        <v>122</v>
      </c>
      <c r="F3" s="104" t="s">
        <v>136</v>
      </c>
      <c r="G3" s="110" t="s">
        <v>144</v>
      </c>
      <c r="H3" s="111" t="s">
        <v>149</v>
      </c>
      <c r="I3" s="117" t="s">
        <v>158</v>
      </c>
      <c r="J3" s="120" t="s">
        <v>164</v>
      </c>
      <c r="K3" s="123" t="s">
        <v>180</v>
      </c>
      <c r="L3" s="132" t="s">
        <v>185</v>
      </c>
      <c r="M3" s="136" t="s">
        <v>209</v>
      </c>
      <c r="N3" s="141" t="s">
        <v>214</v>
      </c>
      <c r="O3" s="144" t="s">
        <v>231</v>
      </c>
      <c r="P3" s="154" t="s">
        <v>255</v>
      </c>
      <c r="Q3" s="155" t="s">
        <v>258</v>
      </c>
      <c r="R3" s="158" t="s">
        <v>295</v>
      </c>
      <c r="S3" s="79" t="s">
        <v>43</v>
      </c>
    </row>
    <row r="4" spans="1:20" s="36" customFormat="1">
      <c r="A4" s="38" t="s">
        <v>33</v>
      </c>
      <c r="B4" s="39"/>
      <c r="C4" s="40"/>
      <c r="D4" s="41">
        <f t="shared" ref="D4:S4" si="0">SUM(D5:D24)</f>
        <v>-327.39999999999998</v>
      </c>
      <c r="E4" s="41">
        <f t="shared" si="0"/>
        <v>1301</v>
      </c>
      <c r="F4" s="41">
        <f t="shared" si="0"/>
        <v>9756.2999999999993</v>
      </c>
      <c r="G4" s="41">
        <f t="shared" si="0"/>
        <v>2513</v>
      </c>
      <c r="H4" s="41">
        <f t="shared" si="0"/>
        <v>9066.6</v>
      </c>
      <c r="I4" s="41">
        <f t="shared" si="0"/>
        <v>1254.3</v>
      </c>
      <c r="J4" s="41">
        <f t="shared" si="0"/>
        <v>12303.3</v>
      </c>
      <c r="K4" s="41">
        <f t="shared" si="0"/>
        <v>2976.3</v>
      </c>
      <c r="L4" s="41">
        <f t="shared" si="0"/>
        <v>40014.400000000001</v>
      </c>
      <c r="M4" s="41">
        <f t="shared" si="0"/>
        <v>0</v>
      </c>
      <c r="N4" s="41">
        <f t="shared" si="0"/>
        <v>17180.5</v>
      </c>
      <c r="O4" s="41">
        <f t="shared" si="0"/>
        <v>16282.4</v>
      </c>
      <c r="P4" s="41">
        <f t="shared" si="0"/>
        <v>7041.1</v>
      </c>
      <c r="Q4" s="41">
        <f t="shared" si="0"/>
        <v>10509.8</v>
      </c>
      <c r="R4" s="41">
        <f t="shared" si="0"/>
        <v>-41327.30000000001</v>
      </c>
      <c r="S4" s="41">
        <f t="shared" si="0"/>
        <v>88544.3</v>
      </c>
      <c r="T4" s="35"/>
    </row>
    <row r="5" spans="1:20" s="50" customFormat="1">
      <c r="A5" s="52" t="s">
        <v>44</v>
      </c>
      <c r="B5" s="56"/>
      <c r="C5" s="57"/>
      <c r="D5" s="48"/>
      <c r="E5" s="48"/>
      <c r="F5" s="48"/>
      <c r="G5" s="48"/>
      <c r="H5" s="48"/>
      <c r="I5" s="48"/>
      <c r="J5" s="48"/>
      <c r="K5" s="48"/>
      <c r="L5" s="48"/>
      <c r="M5" s="48"/>
      <c r="N5" s="48"/>
      <c r="O5" s="48"/>
      <c r="P5" s="48"/>
      <c r="Q5" s="48"/>
      <c r="R5" s="48">
        <v>68086.2</v>
      </c>
      <c r="S5" s="44">
        <f t="shared" ref="S5:S24" si="1">SUM(D5:R5)</f>
        <v>68086.2</v>
      </c>
      <c r="T5" s="49"/>
    </row>
    <row r="6" spans="1:20" s="50" customFormat="1">
      <c r="A6" s="52" t="s">
        <v>60</v>
      </c>
      <c r="B6" s="56"/>
      <c r="C6" s="57"/>
      <c r="D6" s="48"/>
      <c r="E6" s="48"/>
      <c r="F6" s="48"/>
      <c r="G6" s="48">
        <v>2513</v>
      </c>
      <c r="H6" s="48"/>
      <c r="I6" s="48">
        <v>1254.3</v>
      </c>
      <c r="J6" s="48">
        <v>1400</v>
      </c>
      <c r="K6" s="48"/>
      <c r="L6" s="48"/>
      <c r="M6" s="48"/>
      <c r="N6" s="48"/>
      <c r="O6" s="48">
        <v>407</v>
      </c>
      <c r="P6" s="48"/>
      <c r="Q6" s="48"/>
      <c r="R6" s="48">
        <v>550</v>
      </c>
      <c r="S6" s="44">
        <f t="shared" si="1"/>
        <v>6124.3</v>
      </c>
      <c r="T6" s="49"/>
    </row>
    <row r="7" spans="1:20" s="50" customFormat="1">
      <c r="A7" s="52" t="s">
        <v>56</v>
      </c>
      <c r="B7" s="56"/>
      <c r="C7" s="57"/>
      <c r="D7" s="48"/>
      <c r="E7" s="48"/>
      <c r="F7" s="48"/>
      <c r="G7" s="48"/>
      <c r="H7" s="48"/>
      <c r="I7" s="48"/>
      <c r="J7" s="48"/>
      <c r="K7" s="48"/>
      <c r="L7" s="48"/>
      <c r="M7" s="48"/>
      <c r="N7" s="48"/>
      <c r="O7" s="48"/>
      <c r="P7" s="48"/>
      <c r="Q7" s="48"/>
      <c r="R7" s="48">
        <v>-46000</v>
      </c>
      <c r="S7" s="44">
        <f t="shared" si="1"/>
        <v>-46000</v>
      </c>
      <c r="T7" s="49"/>
    </row>
    <row r="8" spans="1:20">
      <c r="A8" s="42" t="s">
        <v>28</v>
      </c>
      <c r="B8" s="42"/>
      <c r="C8" s="43"/>
      <c r="D8" s="44"/>
      <c r="E8" s="44"/>
      <c r="F8" s="44"/>
      <c r="G8" s="44"/>
      <c r="H8" s="44"/>
      <c r="I8" s="44"/>
      <c r="J8" s="44"/>
      <c r="K8" s="44"/>
      <c r="L8" s="44"/>
      <c r="M8" s="44"/>
      <c r="N8" s="44"/>
      <c r="O8" s="44"/>
      <c r="P8" s="44"/>
      <c r="Q8" s="44"/>
      <c r="R8" s="44">
        <v>24000</v>
      </c>
      <c r="S8" s="44">
        <f t="shared" si="1"/>
        <v>24000</v>
      </c>
      <c r="T8" s="30"/>
    </row>
    <row r="9" spans="1:20" ht="31.5">
      <c r="A9" s="42" t="s">
        <v>15</v>
      </c>
      <c r="B9" s="42"/>
      <c r="C9" s="43"/>
      <c r="D9" s="44"/>
      <c r="E9" s="44"/>
      <c r="F9" s="44"/>
      <c r="G9" s="44"/>
      <c r="H9" s="44"/>
      <c r="I9" s="44"/>
      <c r="J9" s="44"/>
      <c r="K9" s="44"/>
      <c r="L9" s="44"/>
      <c r="M9" s="44"/>
      <c r="N9" s="44"/>
      <c r="O9" s="44">
        <v>3400</v>
      </c>
      <c r="P9" s="44"/>
      <c r="Q9" s="44"/>
      <c r="R9" s="44">
        <f>10900-1000</f>
        <v>9900</v>
      </c>
      <c r="S9" s="44">
        <f t="shared" si="1"/>
        <v>13300</v>
      </c>
      <c r="T9" s="30"/>
    </row>
    <row r="10" spans="1:20" ht="31.5">
      <c r="A10" s="42" t="s">
        <v>175</v>
      </c>
      <c r="B10" s="42"/>
      <c r="C10" s="43"/>
      <c r="D10" s="44"/>
      <c r="E10" s="44"/>
      <c r="F10" s="44"/>
      <c r="G10" s="44"/>
      <c r="H10" s="44"/>
      <c r="I10" s="44"/>
      <c r="J10" s="44">
        <v>950</v>
      </c>
      <c r="K10" s="44"/>
      <c r="L10" s="44"/>
      <c r="M10" s="44"/>
      <c r="N10" s="44"/>
      <c r="O10" s="44">
        <v>700</v>
      </c>
      <c r="P10" s="44"/>
      <c r="Q10" s="44"/>
      <c r="R10" s="44">
        <v>1850</v>
      </c>
      <c r="S10" s="44">
        <f t="shared" si="1"/>
        <v>3500</v>
      </c>
      <c r="T10" s="30"/>
    </row>
    <row r="11" spans="1:20">
      <c r="A11" s="42" t="s">
        <v>61</v>
      </c>
      <c r="B11" s="42"/>
      <c r="C11" s="43"/>
      <c r="D11" s="44"/>
      <c r="E11" s="44"/>
      <c r="F11" s="44"/>
      <c r="G11" s="44"/>
      <c r="H11" s="44"/>
      <c r="I11" s="44"/>
      <c r="J11" s="44"/>
      <c r="K11" s="44"/>
      <c r="L11" s="44"/>
      <c r="M11" s="44"/>
      <c r="N11" s="44"/>
      <c r="O11" s="44"/>
      <c r="P11" s="44"/>
      <c r="Q11" s="44"/>
      <c r="R11" s="44">
        <v>100</v>
      </c>
      <c r="S11" s="44">
        <f t="shared" si="1"/>
        <v>100</v>
      </c>
      <c r="T11" s="30"/>
    </row>
    <row r="12" spans="1:20">
      <c r="A12" s="42" t="s">
        <v>51</v>
      </c>
      <c r="B12" s="42"/>
      <c r="C12" s="43"/>
      <c r="D12" s="44"/>
      <c r="E12" s="44">
        <v>973.6</v>
      </c>
      <c r="F12" s="44">
        <v>9756.2999999999993</v>
      </c>
      <c r="G12" s="44"/>
      <c r="H12" s="44">
        <v>9066.6</v>
      </c>
      <c r="I12" s="44"/>
      <c r="J12" s="44">
        <v>7008.4</v>
      </c>
      <c r="K12" s="44">
        <v>2976.3</v>
      </c>
      <c r="L12" s="44">
        <v>39248.400000000001</v>
      </c>
      <c r="M12" s="44"/>
      <c r="N12" s="44">
        <v>17180.5</v>
      </c>
      <c r="O12" s="44">
        <v>7859.4</v>
      </c>
      <c r="P12" s="44">
        <v>7041.1</v>
      </c>
      <c r="Q12" s="44">
        <v>9943.7999999999993</v>
      </c>
      <c r="R12" s="44">
        <v>-111085.6</v>
      </c>
      <c r="S12" s="44">
        <f t="shared" si="1"/>
        <v>-31.19999999999709</v>
      </c>
      <c r="T12" s="30"/>
    </row>
    <row r="13" spans="1:20" ht="31.5">
      <c r="A13" s="42" t="s">
        <v>235</v>
      </c>
      <c r="B13" s="42"/>
      <c r="C13" s="43"/>
      <c r="D13" s="44"/>
      <c r="E13" s="44"/>
      <c r="F13" s="44"/>
      <c r="G13" s="44"/>
      <c r="H13" s="44"/>
      <c r="I13" s="44"/>
      <c r="J13" s="44"/>
      <c r="K13" s="44"/>
      <c r="L13" s="44"/>
      <c r="M13" s="44"/>
      <c r="N13" s="44"/>
      <c r="O13" s="44">
        <f>2500+471</f>
        <v>2971</v>
      </c>
      <c r="P13" s="44"/>
      <c r="Q13" s="44"/>
      <c r="R13" s="44">
        <v>8500</v>
      </c>
      <c r="S13" s="44">
        <f t="shared" si="1"/>
        <v>11471</v>
      </c>
      <c r="T13" s="30"/>
    </row>
    <row r="14" spans="1:20" ht="47.25">
      <c r="A14" s="42" t="s">
        <v>236</v>
      </c>
      <c r="B14" s="42"/>
      <c r="C14" s="43"/>
      <c r="D14" s="44"/>
      <c r="E14" s="44"/>
      <c r="F14" s="44"/>
      <c r="G14" s="44"/>
      <c r="H14" s="44"/>
      <c r="I14" s="44"/>
      <c r="J14" s="44"/>
      <c r="K14" s="44"/>
      <c r="L14" s="44"/>
      <c r="M14" s="44"/>
      <c r="N14" s="44"/>
      <c r="O14" s="44">
        <v>353</v>
      </c>
      <c r="P14" s="44"/>
      <c r="Q14" s="44"/>
      <c r="R14" s="44"/>
      <c r="S14" s="44">
        <f t="shared" si="1"/>
        <v>353</v>
      </c>
      <c r="T14" s="30"/>
    </row>
    <row r="15" spans="1:20" ht="31.5">
      <c r="A15" s="42" t="s">
        <v>301</v>
      </c>
      <c r="B15" s="42"/>
      <c r="C15" s="43"/>
      <c r="D15" s="44"/>
      <c r="E15" s="44"/>
      <c r="F15" s="44"/>
      <c r="G15" s="44"/>
      <c r="H15" s="44"/>
      <c r="I15" s="44"/>
      <c r="J15" s="44"/>
      <c r="K15" s="44"/>
      <c r="L15" s="44"/>
      <c r="M15" s="44"/>
      <c r="N15" s="44"/>
      <c r="O15" s="44"/>
      <c r="P15" s="44"/>
      <c r="Q15" s="44"/>
      <c r="R15" s="44">
        <v>300</v>
      </c>
      <c r="S15" s="44">
        <f t="shared" si="1"/>
        <v>300</v>
      </c>
      <c r="T15" s="30"/>
    </row>
    <row r="16" spans="1:20">
      <c r="A16" s="42" t="s">
        <v>234</v>
      </c>
      <c r="B16" s="42"/>
      <c r="C16" s="43"/>
      <c r="D16" s="44"/>
      <c r="E16" s="44"/>
      <c r="F16" s="44"/>
      <c r="G16" s="44"/>
      <c r="H16" s="44"/>
      <c r="I16" s="44"/>
      <c r="J16" s="44"/>
      <c r="K16" s="44"/>
      <c r="L16" s="44"/>
      <c r="M16" s="44"/>
      <c r="N16" s="44"/>
      <c r="O16" s="44"/>
      <c r="P16" s="44"/>
      <c r="Q16" s="44"/>
      <c r="R16" s="44">
        <v>231</v>
      </c>
      <c r="S16" s="44">
        <f t="shared" si="1"/>
        <v>231</v>
      </c>
      <c r="T16" s="30"/>
    </row>
    <row r="17" spans="1:20">
      <c r="A17" s="42" t="s">
        <v>62</v>
      </c>
      <c r="B17" s="42"/>
      <c r="C17" s="43"/>
      <c r="D17" s="44"/>
      <c r="E17" s="44"/>
      <c r="F17" s="44"/>
      <c r="G17" s="44"/>
      <c r="H17" s="44"/>
      <c r="I17" s="44"/>
      <c r="J17" s="44"/>
      <c r="K17" s="44"/>
      <c r="L17" s="44"/>
      <c r="M17" s="44"/>
      <c r="N17" s="44"/>
      <c r="O17" s="44">
        <f>435+5+56+96</f>
        <v>592</v>
      </c>
      <c r="P17" s="44"/>
      <c r="Q17" s="44">
        <v>566</v>
      </c>
      <c r="R17" s="44">
        <v>220.5</v>
      </c>
      <c r="S17" s="44">
        <f t="shared" si="1"/>
        <v>1378.5</v>
      </c>
      <c r="T17" s="30"/>
    </row>
    <row r="18" spans="1:20" ht="31.5">
      <c r="A18" s="42" t="s">
        <v>86</v>
      </c>
      <c r="B18" s="42"/>
      <c r="C18" s="43"/>
      <c r="D18" s="44"/>
      <c r="E18" s="44"/>
      <c r="F18" s="44"/>
      <c r="G18" s="44"/>
      <c r="H18" s="44"/>
      <c r="I18" s="44"/>
      <c r="J18" s="44"/>
      <c r="K18" s="44"/>
      <c r="L18" s="44"/>
      <c r="M18" s="44"/>
      <c r="N18" s="44"/>
      <c r="O18" s="44"/>
      <c r="P18" s="44"/>
      <c r="Q18" s="44"/>
      <c r="R18" s="44">
        <v>550</v>
      </c>
      <c r="S18" s="44">
        <f t="shared" si="1"/>
        <v>550</v>
      </c>
      <c r="T18" s="30"/>
    </row>
    <row r="19" spans="1:20">
      <c r="A19" s="42" t="s">
        <v>297</v>
      </c>
      <c r="B19" s="42"/>
      <c r="C19" s="43"/>
      <c r="D19" s="44"/>
      <c r="E19" s="44"/>
      <c r="F19" s="44"/>
      <c r="G19" s="44"/>
      <c r="H19" s="44"/>
      <c r="I19" s="44"/>
      <c r="J19" s="44"/>
      <c r="K19" s="44"/>
      <c r="L19" s="44"/>
      <c r="M19" s="44"/>
      <c r="N19" s="44"/>
      <c r="O19" s="44"/>
      <c r="P19" s="44"/>
      <c r="Q19" s="44"/>
      <c r="R19" s="44">
        <v>1470.6</v>
      </c>
      <c r="S19" s="44">
        <f t="shared" si="1"/>
        <v>1470.6</v>
      </c>
      <c r="T19" s="30"/>
    </row>
    <row r="20" spans="1:20" ht="94.5">
      <c r="A20" s="45" t="s">
        <v>176</v>
      </c>
      <c r="B20" s="42"/>
      <c r="C20" s="43"/>
      <c r="D20" s="44"/>
      <c r="E20" s="44"/>
      <c r="F20" s="44"/>
      <c r="G20" s="44"/>
      <c r="H20" s="44"/>
      <c r="I20" s="44"/>
      <c r="J20" s="44">
        <v>2944.9</v>
      </c>
      <c r="K20" s="44"/>
      <c r="L20" s="44"/>
      <c r="M20" s="44"/>
      <c r="N20" s="44"/>
      <c r="O20" s="44"/>
      <c r="P20" s="44"/>
      <c r="Q20" s="44"/>
      <c r="R20" s="44"/>
      <c r="S20" s="44">
        <f t="shared" si="1"/>
        <v>2944.9</v>
      </c>
      <c r="T20" s="30"/>
    </row>
    <row r="21" spans="1:20" ht="63">
      <c r="A21" s="45" t="s">
        <v>186</v>
      </c>
      <c r="B21" s="42"/>
      <c r="C21" s="43"/>
      <c r="D21" s="44"/>
      <c r="E21" s="44"/>
      <c r="F21" s="44"/>
      <c r="G21" s="44"/>
      <c r="H21" s="44"/>
      <c r="I21" s="44"/>
      <c r="J21" s="44"/>
      <c r="K21" s="44"/>
      <c r="L21" s="44">
        <v>366</v>
      </c>
      <c r="M21" s="44"/>
      <c r="N21" s="44"/>
      <c r="O21" s="44"/>
      <c r="P21" s="44"/>
      <c r="Q21" s="44"/>
      <c r="R21" s="44"/>
      <c r="S21" s="44">
        <f t="shared" si="1"/>
        <v>366</v>
      </c>
      <c r="T21" s="30"/>
    </row>
    <row r="22" spans="1:20">
      <c r="A22" s="45" t="s">
        <v>187</v>
      </c>
      <c r="B22" s="42"/>
      <c r="C22" s="43"/>
      <c r="D22" s="44"/>
      <c r="E22" s="44"/>
      <c r="F22" s="44"/>
      <c r="G22" s="44"/>
      <c r="H22" s="44"/>
      <c r="I22" s="44"/>
      <c r="J22" s="44"/>
      <c r="K22" s="44"/>
      <c r="L22" s="44">
        <v>400</v>
      </c>
      <c r="M22" s="44"/>
      <c r="N22" s="44"/>
      <c r="O22" s="44"/>
      <c r="P22" s="44"/>
      <c r="Q22" s="44"/>
      <c r="R22" s="44"/>
      <c r="S22" s="44">
        <f t="shared" si="1"/>
        <v>400</v>
      </c>
      <c r="T22" s="30"/>
    </row>
    <row r="23" spans="1:20" ht="47.25">
      <c r="A23" s="42" t="s">
        <v>110</v>
      </c>
      <c r="B23" s="42"/>
      <c r="C23" s="43"/>
      <c r="D23" s="44">
        <v>-327.39999999999998</v>
      </c>
      <c r="E23" s="44"/>
      <c r="F23" s="44"/>
      <c r="G23" s="44"/>
      <c r="H23" s="44"/>
      <c r="I23" s="44"/>
      <c r="J23" s="44"/>
      <c r="K23" s="44"/>
      <c r="L23" s="44"/>
      <c r="M23" s="44"/>
      <c r="N23" s="44"/>
      <c r="O23" s="44"/>
      <c r="P23" s="44"/>
      <c r="Q23" s="44"/>
      <c r="R23" s="44"/>
      <c r="S23" s="44">
        <f t="shared" si="1"/>
        <v>-327.39999999999998</v>
      </c>
      <c r="T23" s="30"/>
    </row>
    <row r="24" spans="1:20" ht="31.5">
      <c r="A24" s="42" t="s">
        <v>124</v>
      </c>
      <c r="B24" s="42"/>
      <c r="C24" s="43"/>
      <c r="D24" s="44"/>
      <c r="E24" s="44">
        <v>327.39999999999998</v>
      </c>
      <c r="F24" s="44"/>
      <c r="G24" s="44"/>
      <c r="H24" s="44"/>
      <c r="I24" s="44"/>
      <c r="J24" s="44"/>
      <c r="K24" s="44"/>
      <c r="L24" s="44"/>
      <c r="M24" s="44"/>
      <c r="N24" s="44"/>
      <c r="O24" s="44"/>
      <c r="P24" s="44"/>
      <c r="Q24" s="44"/>
      <c r="R24" s="44"/>
      <c r="S24" s="44">
        <f t="shared" si="1"/>
        <v>327.39999999999998</v>
      </c>
      <c r="T24" s="30"/>
    </row>
    <row r="25" spans="1:20" s="36" customFormat="1">
      <c r="A25" s="38" t="s">
        <v>35</v>
      </c>
      <c r="B25" s="51"/>
      <c r="C25" s="40"/>
      <c r="D25" s="41">
        <f>SUM(D26:D28)</f>
        <v>22369.8</v>
      </c>
      <c r="E25" s="41">
        <f t="shared" ref="E25:S25" si="2">SUM(E26:E28)</f>
        <v>4676.8</v>
      </c>
      <c r="F25" s="41">
        <f t="shared" si="2"/>
        <v>0</v>
      </c>
      <c r="G25" s="41">
        <f t="shared" si="2"/>
        <v>0</v>
      </c>
      <c r="H25" s="41">
        <f t="shared" si="2"/>
        <v>0</v>
      </c>
      <c r="I25" s="41">
        <f t="shared" si="2"/>
        <v>0</v>
      </c>
      <c r="J25" s="41">
        <f t="shared" si="2"/>
        <v>0</v>
      </c>
      <c r="K25" s="41">
        <f t="shared" si="2"/>
        <v>0</v>
      </c>
      <c r="L25" s="41">
        <f t="shared" si="2"/>
        <v>0</v>
      </c>
      <c r="M25" s="41">
        <f t="shared" si="2"/>
        <v>0</v>
      </c>
      <c r="N25" s="41">
        <f t="shared" si="2"/>
        <v>0</v>
      </c>
      <c r="O25" s="41">
        <f t="shared" si="2"/>
        <v>0</v>
      </c>
      <c r="P25" s="41">
        <f t="shared" si="2"/>
        <v>0</v>
      </c>
      <c r="Q25" s="41">
        <f t="shared" si="2"/>
        <v>0</v>
      </c>
      <c r="R25" s="41">
        <f t="shared" si="2"/>
        <v>0</v>
      </c>
      <c r="S25" s="41">
        <f t="shared" si="2"/>
        <v>27046.600000000006</v>
      </c>
      <c r="T25" s="35"/>
    </row>
    <row r="26" spans="1:20">
      <c r="A26" s="42" t="s">
        <v>105</v>
      </c>
      <c r="B26" s="46"/>
      <c r="C26" s="43"/>
      <c r="D26" s="44">
        <v>22369.8</v>
      </c>
      <c r="E26" s="44">
        <v>4676.8</v>
      </c>
      <c r="F26" s="44"/>
      <c r="G26" s="44"/>
      <c r="H26" s="44"/>
      <c r="I26" s="44"/>
      <c r="J26" s="44"/>
      <c r="K26" s="44"/>
      <c r="L26" s="44"/>
      <c r="M26" s="44"/>
      <c r="N26" s="44"/>
      <c r="O26" s="44"/>
      <c r="P26" s="44"/>
      <c r="Q26" s="44"/>
      <c r="R26" s="44"/>
      <c r="S26" s="44">
        <f>SUM(D26:R26)</f>
        <v>27046.6</v>
      </c>
      <c r="T26" s="30"/>
    </row>
    <row r="27" spans="1:20">
      <c r="A27" s="42" t="s">
        <v>212</v>
      </c>
      <c r="B27" s="46"/>
      <c r="C27" s="43"/>
      <c r="D27" s="44"/>
      <c r="E27" s="44"/>
      <c r="F27" s="44"/>
      <c r="G27" s="44"/>
      <c r="H27" s="44"/>
      <c r="I27" s="44"/>
      <c r="J27" s="44"/>
      <c r="K27" s="44"/>
      <c r="L27" s="44"/>
      <c r="M27" s="44">
        <v>80000</v>
      </c>
      <c r="N27" s="44"/>
      <c r="O27" s="44"/>
      <c r="P27" s="44"/>
      <c r="Q27" s="44"/>
      <c r="R27" s="44"/>
      <c r="S27" s="44">
        <f>SUM(D27:R27)</f>
        <v>80000</v>
      </c>
      <c r="T27" s="30"/>
    </row>
    <row r="28" spans="1:20">
      <c r="A28" s="42" t="s">
        <v>213</v>
      </c>
      <c r="B28" s="135"/>
      <c r="C28" s="43"/>
      <c r="D28" s="44"/>
      <c r="E28" s="44"/>
      <c r="F28" s="44"/>
      <c r="G28" s="44"/>
      <c r="H28" s="44"/>
      <c r="I28" s="44"/>
      <c r="J28" s="44"/>
      <c r="K28" s="44"/>
      <c r="L28" s="44"/>
      <c r="M28" s="44">
        <v>-80000</v>
      </c>
      <c r="N28" s="44"/>
      <c r="O28" s="44"/>
      <c r="P28" s="44"/>
      <c r="Q28" s="44"/>
      <c r="R28" s="44"/>
      <c r="S28" s="44">
        <f>SUM(D28:R28)</f>
        <v>-80000</v>
      </c>
      <c r="T28" s="30"/>
    </row>
    <row r="29" spans="1:20" s="36" customFormat="1">
      <c r="A29" s="38" t="s">
        <v>34</v>
      </c>
      <c r="B29" s="51"/>
      <c r="C29" s="40"/>
      <c r="D29" s="41">
        <f t="shared" ref="D29:S29" si="3">SUM(D30:D118)</f>
        <v>22042.399999999998</v>
      </c>
      <c r="E29" s="41">
        <f t="shared" si="3"/>
        <v>5977.8</v>
      </c>
      <c r="F29" s="41">
        <f t="shared" si="3"/>
        <v>9756.2999999999993</v>
      </c>
      <c r="G29" s="41">
        <f t="shared" si="3"/>
        <v>2513</v>
      </c>
      <c r="H29" s="41">
        <f t="shared" si="3"/>
        <v>9066.5999999999985</v>
      </c>
      <c r="I29" s="41">
        <f t="shared" si="3"/>
        <v>1254.3</v>
      </c>
      <c r="J29" s="41">
        <f t="shared" si="3"/>
        <v>12303.300000000001</v>
      </c>
      <c r="K29" s="41">
        <f t="shared" si="3"/>
        <v>2976.3</v>
      </c>
      <c r="L29" s="41">
        <f t="shared" si="3"/>
        <v>40014.399999999994</v>
      </c>
      <c r="M29" s="41">
        <f t="shared" si="3"/>
        <v>0</v>
      </c>
      <c r="N29" s="41">
        <f t="shared" si="3"/>
        <v>17180.5</v>
      </c>
      <c r="O29" s="41">
        <f t="shared" si="3"/>
        <v>16282.4</v>
      </c>
      <c r="P29" s="41">
        <f t="shared" si="3"/>
        <v>7041.1</v>
      </c>
      <c r="Q29" s="41">
        <f t="shared" si="3"/>
        <v>10509.8</v>
      </c>
      <c r="R29" s="41">
        <f t="shared" si="3"/>
        <v>-41327.300000000003</v>
      </c>
      <c r="S29" s="41">
        <f t="shared" si="3"/>
        <v>115590.90000000002</v>
      </c>
      <c r="T29" s="35"/>
    </row>
    <row r="30" spans="1:20" s="50" customFormat="1" ht="126">
      <c r="A30" s="53" t="s">
        <v>48</v>
      </c>
      <c r="B30" s="61" t="s">
        <v>97</v>
      </c>
      <c r="C30" s="91" t="s">
        <v>45</v>
      </c>
      <c r="D30" s="48"/>
      <c r="E30" s="48"/>
      <c r="F30" s="48"/>
      <c r="G30" s="48"/>
      <c r="H30" s="48"/>
      <c r="I30" s="48"/>
      <c r="J30" s="48"/>
      <c r="K30" s="48"/>
      <c r="L30" s="48"/>
      <c r="M30" s="48"/>
      <c r="N30" s="48"/>
      <c r="O30" s="48"/>
      <c r="P30" s="48"/>
      <c r="Q30" s="48"/>
      <c r="R30" s="48">
        <v>-31</v>
      </c>
      <c r="S30" s="48">
        <f t="shared" ref="S30:S61" si="4">SUM(D30:R30)</f>
        <v>-31</v>
      </c>
      <c r="T30" s="49"/>
    </row>
    <row r="31" spans="1:20" s="50" customFormat="1">
      <c r="A31" s="53" t="s">
        <v>49</v>
      </c>
      <c r="B31" s="170" t="s">
        <v>30</v>
      </c>
      <c r="C31" s="175" t="s">
        <v>29</v>
      </c>
      <c r="D31" s="48"/>
      <c r="E31" s="48"/>
      <c r="F31" s="48"/>
      <c r="G31" s="48"/>
      <c r="H31" s="48"/>
      <c r="I31" s="48"/>
      <c r="J31" s="48"/>
      <c r="K31" s="48"/>
      <c r="L31" s="48"/>
      <c r="M31" s="48"/>
      <c r="N31" s="48"/>
      <c r="O31" s="48"/>
      <c r="P31" s="48"/>
      <c r="Q31" s="48">
        <v>230.1</v>
      </c>
      <c r="R31" s="48">
        <v>31</v>
      </c>
      <c r="S31" s="48">
        <f t="shared" si="4"/>
        <v>261.10000000000002</v>
      </c>
      <c r="T31" s="49"/>
    </row>
    <row r="32" spans="1:20" s="50" customFormat="1" ht="15.75" customHeight="1">
      <c r="A32" s="53" t="s">
        <v>307</v>
      </c>
      <c r="B32" s="171"/>
      <c r="C32" s="176"/>
      <c r="D32" s="48"/>
      <c r="E32" s="48"/>
      <c r="F32" s="48"/>
      <c r="G32" s="48"/>
      <c r="H32" s="48"/>
      <c r="I32" s="48"/>
      <c r="J32" s="48"/>
      <c r="K32" s="48"/>
      <c r="L32" s="48"/>
      <c r="M32" s="48"/>
      <c r="N32" s="48"/>
      <c r="O32" s="48"/>
      <c r="P32" s="48"/>
      <c r="Q32" s="48"/>
      <c r="R32" s="48">
        <v>-119.5</v>
      </c>
      <c r="S32" s="48">
        <f t="shared" si="4"/>
        <v>-119.5</v>
      </c>
      <c r="T32" s="49"/>
    </row>
    <row r="33" spans="1:20" s="50" customFormat="1" ht="31.5">
      <c r="A33" s="53" t="s">
        <v>63</v>
      </c>
      <c r="B33" s="171"/>
      <c r="C33" s="176"/>
      <c r="D33" s="48"/>
      <c r="E33" s="48"/>
      <c r="F33" s="48"/>
      <c r="G33" s="48"/>
      <c r="H33" s="48"/>
      <c r="I33" s="48"/>
      <c r="J33" s="48"/>
      <c r="K33" s="48"/>
      <c r="L33" s="48"/>
      <c r="M33" s="48"/>
      <c r="N33" s="48"/>
      <c r="O33" s="48"/>
      <c r="P33" s="48"/>
      <c r="Q33" s="48"/>
      <c r="R33" s="48"/>
      <c r="S33" s="48">
        <f t="shared" si="4"/>
        <v>0</v>
      </c>
      <c r="T33" s="49"/>
    </row>
    <row r="34" spans="1:20" s="50" customFormat="1" ht="31.5">
      <c r="A34" s="52" t="s">
        <v>40</v>
      </c>
      <c r="B34" s="172"/>
      <c r="C34" s="177"/>
      <c r="D34" s="48"/>
      <c r="E34" s="48"/>
      <c r="F34" s="48"/>
      <c r="G34" s="48"/>
      <c r="H34" s="48"/>
      <c r="I34" s="48"/>
      <c r="J34" s="48"/>
      <c r="K34" s="48"/>
      <c r="L34" s="48"/>
      <c r="M34" s="48"/>
      <c r="N34" s="48"/>
      <c r="O34" s="48"/>
      <c r="P34" s="48"/>
      <c r="Q34" s="48"/>
      <c r="R34" s="48">
        <v>-13.2</v>
      </c>
      <c r="S34" s="48">
        <f t="shared" si="4"/>
        <v>-13.2</v>
      </c>
      <c r="T34" s="49"/>
    </row>
    <row r="35" spans="1:20" s="50" customFormat="1">
      <c r="A35" s="45" t="s">
        <v>271</v>
      </c>
      <c r="B35" s="162" t="s">
        <v>21</v>
      </c>
      <c r="C35" s="165" t="s">
        <v>20</v>
      </c>
      <c r="D35" s="48"/>
      <c r="E35" s="48"/>
      <c r="F35" s="48"/>
      <c r="G35" s="48"/>
      <c r="H35" s="48"/>
      <c r="I35" s="48"/>
      <c r="J35" s="48"/>
      <c r="K35" s="48"/>
      <c r="L35" s="48"/>
      <c r="M35" s="48"/>
      <c r="N35" s="48"/>
      <c r="O35" s="48"/>
      <c r="P35" s="48"/>
      <c r="Q35" s="48">
        <v>163</v>
      </c>
      <c r="R35" s="48">
        <v>163</v>
      </c>
      <c r="S35" s="48">
        <f t="shared" si="4"/>
        <v>326</v>
      </c>
      <c r="T35" s="49"/>
    </row>
    <row r="36" spans="1:20" s="50" customFormat="1" ht="31.5">
      <c r="A36" s="45" t="s">
        <v>64</v>
      </c>
      <c r="B36" s="164"/>
      <c r="C36" s="167"/>
      <c r="D36" s="48"/>
      <c r="E36" s="48"/>
      <c r="F36" s="48"/>
      <c r="G36" s="48"/>
      <c r="H36" s="48"/>
      <c r="I36" s="48"/>
      <c r="J36" s="48"/>
      <c r="K36" s="48"/>
      <c r="L36" s="48"/>
      <c r="M36" s="48"/>
      <c r="N36" s="48"/>
      <c r="O36" s="48"/>
      <c r="P36" s="48"/>
      <c r="Q36" s="48"/>
      <c r="R36" s="48">
        <v>35</v>
      </c>
      <c r="S36" s="48">
        <f t="shared" si="4"/>
        <v>35</v>
      </c>
      <c r="T36" s="49"/>
    </row>
    <row r="37" spans="1:20" ht="31.5">
      <c r="A37" s="45" t="s">
        <v>142</v>
      </c>
      <c r="B37" s="162" t="s">
        <v>17</v>
      </c>
      <c r="C37" s="165" t="s">
        <v>16</v>
      </c>
      <c r="D37" s="44"/>
      <c r="E37" s="44"/>
      <c r="F37" s="44">
        <v>39.5</v>
      </c>
      <c r="G37" s="44"/>
      <c r="H37" s="44"/>
      <c r="I37" s="44"/>
      <c r="J37" s="44"/>
      <c r="K37" s="44"/>
      <c r="L37" s="44"/>
      <c r="M37" s="44"/>
      <c r="N37" s="44"/>
      <c r="O37" s="44"/>
      <c r="P37" s="44"/>
      <c r="Q37" s="44"/>
      <c r="R37" s="44"/>
      <c r="S37" s="48">
        <f t="shared" si="4"/>
        <v>39.5</v>
      </c>
      <c r="T37" s="30"/>
    </row>
    <row r="38" spans="1:20">
      <c r="A38" s="45" t="s">
        <v>54</v>
      </c>
      <c r="B38" s="163"/>
      <c r="C38" s="166"/>
      <c r="D38" s="44"/>
      <c r="E38" s="44"/>
      <c r="F38" s="44"/>
      <c r="G38" s="44"/>
      <c r="H38" s="44"/>
      <c r="I38" s="44"/>
      <c r="J38" s="44"/>
      <c r="K38" s="44"/>
      <c r="L38" s="44"/>
      <c r="M38" s="44"/>
      <c r="N38" s="44"/>
      <c r="O38" s="44"/>
      <c r="P38" s="44"/>
      <c r="Q38" s="44"/>
      <c r="R38" s="44"/>
      <c r="S38" s="48">
        <f t="shared" si="4"/>
        <v>0</v>
      </c>
      <c r="T38" s="30"/>
    </row>
    <row r="39" spans="1:20" ht="31.5">
      <c r="A39" s="45" t="s">
        <v>302</v>
      </c>
      <c r="B39" s="163"/>
      <c r="C39" s="166"/>
      <c r="D39" s="44"/>
      <c r="E39" s="44"/>
      <c r="F39" s="44"/>
      <c r="G39" s="44"/>
      <c r="H39" s="44"/>
      <c r="I39" s="44"/>
      <c r="J39" s="44"/>
      <c r="K39" s="44"/>
      <c r="L39" s="44"/>
      <c r="M39" s="44"/>
      <c r="N39" s="44"/>
      <c r="O39" s="44"/>
      <c r="P39" s="44"/>
      <c r="Q39" s="44"/>
      <c r="R39" s="44">
        <v>-15.6</v>
      </c>
      <c r="S39" s="48">
        <f t="shared" si="4"/>
        <v>-15.6</v>
      </c>
      <c r="T39" s="30"/>
    </row>
    <row r="40" spans="1:20">
      <c r="A40" s="45" t="s">
        <v>183</v>
      </c>
      <c r="B40" s="163"/>
      <c r="C40" s="166"/>
      <c r="D40" s="44"/>
      <c r="E40" s="44"/>
      <c r="F40" s="44"/>
      <c r="G40" s="44"/>
      <c r="H40" s="44"/>
      <c r="I40" s="44"/>
      <c r="J40" s="44"/>
      <c r="K40" s="44">
        <v>-2023.7</v>
      </c>
      <c r="L40" s="44"/>
      <c r="M40" s="44"/>
      <c r="N40" s="44"/>
      <c r="O40" s="44"/>
      <c r="P40" s="44"/>
      <c r="Q40" s="44"/>
      <c r="R40" s="44"/>
      <c r="S40" s="48">
        <f t="shared" si="4"/>
        <v>-2023.7</v>
      </c>
      <c r="T40" s="30"/>
    </row>
    <row r="41" spans="1:20" ht="31.5">
      <c r="A41" s="45" t="s">
        <v>226</v>
      </c>
      <c r="B41" s="163"/>
      <c r="C41" s="166"/>
      <c r="D41" s="44"/>
      <c r="E41" s="44"/>
      <c r="F41" s="44"/>
      <c r="G41" s="44"/>
      <c r="H41" s="44">
        <v>365.4</v>
      </c>
      <c r="I41" s="44"/>
      <c r="J41" s="44"/>
      <c r="K41" s="44"/>
      <c r="L41" s="44"/>
      <c r="M41" s="44"/>
      <c r="N41" s="44">
        <v>15</v>
      </c>
      <c r="O41" s="44"/>
      <c r="P41" s="44"/>
      <c r="Q41" s="44"/>
      <c r="R41" s="44"/>
      <c r="S41" s="48">
        <f t="shared" si="4"/>
        <v>380.4</v>
      </c>
      <c r="T41" s="30"/>
    </row>
    <row r="42" spans="1:20">
      <c r="A42" s="45" t="s">
        <v>70</v>
      </c>
      <c r="B42" s="163"/>
      <c r="C42" s="166"/>
      <c r="D42" s="44"/>
      <c r="E42" s="44"/>
      <c r="F42" s="44"/>
      <c r="G42" s="44"/>
      <c r="H42" s="44"/>
      <c r="I42" s="44"/>
      <c r="J42" s="44"/>
      <c r="K42" s="44"/>
      <c r="L42" s="44"/>
      <c r="M42" s="44"/>
      <c r="N42" s="44"/>
      <c r="O42" s="44"/>
      <c r="P42" s="44"/>
      <c r="Q42" s="44"/>
      <c r="R42" s="44"/>
      <c r="S42" s="48">
        <f t="shared" si="4"/>
        <v>0</v>
      </c>
      <c r="T42" s="30"/>
    </row>
    <row r="43" spans="1:20" ht="31.5">
      <c r="A43" s="45" t="s">
        <v>37</v>
      </c>
      <c r="B43" s="163"/>
      <c r="C43" s="166"/>
      <c r="D43" s="44"/>
      <c r="E43" s="44"/>
      <c r="F43" s="44"/>
      <c r="G43" s="44"/>
      <c r="H43" s="44"/>
      <c r="I43" s="44"/>
      <c r="J43" s="44"/>
      <c r="K43" s="44"/>
      <c r="L43" s="44"/>
      <c r="M43" s="44"/>
      <c r="N43" s="44"/>
      <c r="O43" s="44"/>
      <c r="P43" s="44"/>
      <c r="Q43" s="44"/>
      <c r="R43" s="44">
        <v>-877.4</v>
      </c>
      <c r="S43" s="48">
        <f t="shared" si="4"/>
        <v>-877.4</v>
      </c>
      <c r="T43" s="30"/>
    </row>
    <row r="44" spans="1:20" ht="31.5">
      <c r="A44" s="45" t="s">
        <v>135</v>
      </c>
      <c r="B44" s="163"/>
      <c r="C44" s="166"/>
      <c r="D44" s="44"/>
      <c r="E44" s="44">
        <v>147.19999999999999</v>
      </c>
      <c r="F44" s="44"/>
      <c r="G44" s="44"/>
      <c r="H44" s="44"/>
      <c r="I44" s="44"/>
      <c r="J44" s="44"/>
      <c r="K44" s="44"/>
      <c r="L44" s="44"/>
      <c r="M44" s="44"/>
      <c r="N44" s="44"/>
      <c r="O44" s="44"/>
      <c r="P44" s="44"/>
      <c r="Q44" s="44"/>
      <c r="R44" s="44">
        <v>-147.19999999999999</v>
      </c>
      <c r="S44" s="48">
        <f t="shared" si="4"/>
        <v>0</v>
      </c>
      <c r="T44" s="30"/>
    </row>
    <row r="45" spans="1:20" ht="31.5">
      <c r="A45" s="45" t="s">
        <v>119</v>
      </c>
      <c r="B45" s="163"/>
      <c r="C45" s="166"/>
      <c r="D45" s="44">
        <v>3499.6</v>
      </c>
      <c r="E45" s="44"/>
      <c r="F45" s="44"/>
      <c r="G45" s="44"/>
      <c r="H45" s="44"/>
      <c r="I45" s="44"/>
      <c r="J45" s="44"/>
      <c r="K45" s="44"/>
      <c r="L45" s="44"/>
      <c r="M45" s="44"/>
      <c r="N45" s="44"/>
      <c r="O45" s="44"/>
      <c r="P45" s="44"/>
      <c r="Q45" s="44"/>
      <c r="R45" s="44"/>
      <c r="S45" s="48">
        <f t="shared" si="4"/>
        <v>3499.6</v>
      </c>
      <c r="T45" s="30"/>
    </row>
    <row r="46" spans="1:20">
      <c r="A46" s="45" t="s">
        <v>132</v>
      </c>
      <c r="B46" s="163"/>
      <c r="C46" s="166"/>
      <c r="D46" s="44"/>
      <c r="E46" s="44">
        <v>100</v>
      </c>
      <c r="F46" s="44"/>
      <c r="G46" s="44"/>
      <c r="H46" s="44"/>
      <c r="I46" s="44"/>
      <c r="J46" s="44"/>
      <c r="K46" s="44"/>
      <c r="L46" s="44"/>
      <c r="M46" s="44"/>
      <c r="N46" s="44">
        <v>558.4</v>
      </c>
      <c r="O46" s="44"/>
      <c r="P46" s="44"/>
      <c r="Q46" s="44"/>
      <c r="R46" s="44"/>
      <c r="S46" s="48">
        <f t="shared" si="4"/>
        <v>658.4</v>
      </c>
      <c r="T46" s="30"/>
    </row>
    <row r="47" spans="1:20">
      <c r="A47" s="45" t="s">
        <v>306</v>
      </c>
      <c r="B47" s="163"/>
      <c r="C47" s="166"/>
      <c r="D47" s="44"/>
      <c r="E47" s="44"/>
      <c r="F47" s="44"/>
      <c r="G47" s="44"/>
      <c r="H47" s="44"/>
      <c r="I47" s="44"/>
      <c r="J47" s="44"/>
      <c r="K47" s="44"/>
      <c r="L47" s="44"/>
      <c r="M47" s="44"/>
      <c r="N47" s="44"/>
      <c r="O47" s="44"/>
      <c r="P47" s="44"/>
      <c r="Q47" s="44"/>
      <c r="R47" s="44">
        <v>-263.39999999999998</v>
      </c>
      <c r="S47" s="48">
        <f t="shared" si="4"/>
        <v>-263.39999999999998</v>
      </c>
      <c r="T47" s="30"/>
    </row>
    <row r="48" spans="1:20" ht="63">
      <c r="A48" s="45" t="s">
        <v>204</v>
      </c>
      <c r="B48" s="163"/>
      <c r="C48" s="166"/>
      <c r="D48" s="44"/>
      <c r="E48" s="44"/>
      <c r="F48" s="44"/>
      <c r="G48" s="44"/>
      <c r="H48" s="44"/>
      <c r="I48" s="44"/>
      <c r="J48" s="44"/>
      <c r="K48" s="44"/>
      <c r="L48" s="44">
        <v>366</v>
      </c>
      <c r="M48" s="44"/>
      <c r="N48" s="44"/>
      <c r="O48" s="44"/>
      <c r="P48" s="44"/>
      <c r="Q48" s="44"/>
      <c r="R48" s="44"/>
      <c r="S48" s="48">
        <f t="shared" si="4"/>
        <v>366</v>
      </c>
      <c r="T48" s="30"/>
    </row>
    <row r="49" spans="1:20" ht="31.5">
      <c r="A49" s="45" t="s">
        <v>74</v>
      </c>
      <c r="B49" s="163"/>
      <c r="C49" s="166"/>
      <c r="D49" s="44"/>
      <c r="E49" s="44"/>
      <c r="F49" s="44"/>
      <c r="G49" s="44"/>
      <c r="H49" s="48"/>
      <c r="I49" s="44"/>
      <c r="J49" s="44"/>
      <c r="K49" s="44"/>
      <c r="L49" s="44"/>
      <c r="M49" s="44"/>
      <c r="N49" s="44"/>
      <c r="O49" s="44"/>
      <c r="P49" s="44"/>
      <c r="Q49" s="44"/>
      <c r="R49" s="44"/>
      <c r="S49" s="48">
        <f t="shared" si="4"/>
        <v>0</v>
      </c>
      <c r="T49" s="30"/>
    </row>
    <row r="50" spans="1:20" ht="31.5">
      <c r="A50" s="45" t="s">
        <v>205</v>
      </c>
      <c r="B50" s="163"/>
      <c r="C50" s="166"/>
      <c r="D50" s="44"/>
      <c r="E50" s="44"/>
      <c r="F50" s="44"/>
      <c r="G50" s="44"/>
      <c r="H50" s="48"/>
      <c r="I50" s="44"/>
      <c r="J50" s="44"/>
      <c r="K50" s="44"/>
      <c r="L50" s="44"/>
      <c r="M50" s="44"/>
      <c r="N50" s="44"/>
      <c r="O50" s="44"/>
      <c r="P50" s="44"/>
      <c r="Q50" s="44"/>
      <c r="R50" s="44"/>
      <c r="S50" s="48">
        <f t="shared" si="4"/>
        <v>0</v>
      </c>
      <c r="T50" s="30"/>
    </row>
    <row r="51" spans="1:20" ht="47.25">
      <c r="A51" s="45" t="s">
        <v>87</v>
      </c>
      <c r="B51" s="164"/>
      <c r="C51" s="167"/>
      <c r="D51" s="44"/>
      <c r="E51" s="44"/>
      <c r="F51" s="44"/>
      <c r="G51" s="44"/>
      <c r="H51" s="48"/>
      <c r="I51" s="44"/>
      <c r="J51" s="44"/>
      <c r="K51" s="44"/>
      <c r="L51" s="44"/>
      <c r="M51" s="44"/>
      <c r="N51" s="44"/>
      <c r="O51" s="44"/>
      <c r="P51" s="44"/>
      <c r="Q51" s="44"/>
      <c r="R51" s="44"/>
      <c r="S51" s="48">
        <f t="shared" si="4"/>
        <v>0</v>
      </c>
      <c r="T51" s="30"/>
    </row>
    <row r="52" spans="1:20" ht="47.25">
      <c r="A52" s="45" t="s">
        <v>206</v>
      </c>
      <c r="B52" s="129" t="s">
        <v>192</v>
      </c>
      <c r="C52" s="130" t="s">
        <v>190</v>
      </c>
      <c r="D52" s="44"/>
      <c r="E52" s="44"/>
      <c r="F52" s="44"/>
      <c r="G52" s="44"/>
      <c r="H52" s="48"/>
      <c r="I52" s="44"/>
      <c r="J52" s="44"/>
      <c r="K52" s="44"/>
      <c r="L52" s="44">
        <v>924.5</v>
      </c>
      <c r="M52" s="44"/>
      <c r="N52" s="44"/>
      <c r="O52" s="44"/>
      <c r="P52" s="44"/>
      <c r="Q52" s="44"/>
      <c r="R52" s="44"/>
      <c r="S52" s="48">
        <f t="shared" si="4"/>
        <v>924.5</v>
      </c>
      <c r="T52" s="30"/>
    </row>
    <row r="53" spans="1:20">
      <c r="A53" s="64" t="s">
        <v>77</v>
      </c>
      <c r="B53" s="85" t="s">
        <v>76</v>
      </c>
      <c r="C53" s="84" t="s">
        <v>75</v>
      </c>
      <c r="D53" s="44"/>
      <c r="E53" s="44"/>
      <c r="F53" s="44"/>
      <c r="G53" s="44"/>
      <c r="H53" s="44"/>
      <c r="I53" s="44"/>
      <c r="J53" s="44"/>
      <c r="K53" s="44"/>
      <c r="L53" s="44"/>
      <c r="M53" s="44"/>
      <c r="N53" s="44"/>
      <c r="O53" s="44"/>
      <c r="P53" s="44"/>
      <c r="Q53" s="44"/>
      <c r="R53" s="44"/>
      <c r="S53" s="48">
        <f t="shared" si="4"/>
        <v>0</v>
      </c>
      <c r="T53" s="30"/>
    </row>
    <row r="54" spans="1:20" ht="31.5">
      <c r="A54" s="45" t="s">
        <v>38</v>
      </c>
      <c r="B54" s="162" t="s">
        <v>25</v>
      </c>
      <c r="C54" s="165" t="s">
        <v>22</v>
      </c>
      <c r="D54" s="44"/>
      <c r="E54" s="44"/>
      <c r="F54" s="44"/>
      <c r="G54" s="44"/>
      <c r="H54" s="44"/>
      <c r="I54" s="44"/>
      <c r="J54" s="44">
        <v>3000</v>
      </c>
      <c r="K54" s="44">
        <v>2700</v>
      </c>
      <c r="L54" s="44"/>
      <c r="M54" s="44"/>
      <c r="N54" s="44">
        <v>2700</v>
      </c>
      <c r="O54" s="44">
        <v>4161.8</v>
      </c>
      <c r="P54" s="44"/>
      <c r="Q54" s="44">
        <v>2880.6</v>
      </c>
      <c r="R54" s="44"/>
      <c r="S54" s="48">
        <f t="shared" si="4"/>
        <v>15442.4</v>
      </c>
      <c r="T54" s="30"/>
    </row>
    <row r="55" spans="1:20" ht="31.5">
      <c r="A55" s="45" t="s">
        <v>184</v>
      </c>
      <c r="B55" s="163"/>
      <c r="C55" s="166"/>
      <c r="D55" s="44"/>
      <c r="E55" s="44"/>
      <c r="F55" s="44"/>
      <c r="G55" s="44"/>
      <c r="H55" s="44"/>
      <c r="I55" s="44"/>
      <c r="J55" s="44"/>
      <c r="K55" s="44">
        <v>2300</v>
      </c>
      <c r="L55" s="44"/>
      <c r="M55" s="44"/>
      <c r="N55" s="44">
        <v>1915</v>
      </c>
      <c r="O55" s="44">
        <v>2838.2</v>
      </c>
      <c r="P55" s="44"/>
      <c r="Q55" s="44">
        <v>1982.1</v>
      </c>
      <c r="R55" s="44"/>
      <c r="S55" s="48">
        <f t="shared" si="4"/>
        <v>9035.2999999999993</v>
      </c>
      <c r="T55" s="30"/>
    </row>
    <row r="56" spans="1:20" ht="31.5">
      <c r="A56" s="45" t="s">
        <v>156</v>
      </c>
      <c r="B56" s="164"/>
      <c r="C56" s="167"/>
      <c r="D56" s="44"/>
      <c r="E56" s="44"/>
      <c r="F56" s="44"/>
      <c r="G56" s="44"/>
      <c r="H56" s="44">
        <v>5340.7</v>
      </c>
      <c r="I56" s="44"/>
      <c r="J56" s="44"/>
      <c r="K56" s="44"/>
      <c r="L56" s="44"/>
      <c r="M56" s="44"/>
      <c r="N56" s="44"/>
      <c r="O56" s="44"/>
      <c r="P56" s="44"/>
      <c r="Q56" s="44"/>
      <c r="R56" s="44"/>
      <c r="S56" s="48">
        <f t="shared" si="4"/>
        <v>5340.7</v>
      </c>
      <c r="T56" s="30"/>
    </row>
    <row r="57" spans="1:20" ht="63">
      <c r="A57" s="45" t="s">
        <v>246</v>
      </c>
      <c r="B57" s="163" t="s">
        <v>96</v>
      </c>
      <c r="C57" s="168" t="s">
        <v>3</v>
      </c>
      <c r="D57" s="44"/>
      <c r="E57" s="44"/>
      <c r="F57" s="44"/>
      <c r="G57" s="44"/>
      <c r="H57" s="44"/>
      <c r="I57" s="44"/>
      <c r="J57" s="44"/>
      <c r="K57" s="44"/>
      <c r="L57" s="44">
        <v>10915.2</v>
      </c>
      <c r="M57" s="44"/>
      <c r="N57" s="44">
        <v>1434.3</v>
      </c>
      <c r="O57" s="44">
        <v>2783</v>
      </c>
      <c r="P57" s="44"/>
      <c r="Q57" s="44"/>
      <c r="R57" s="44"/>
      <c r="S57" s="48">
        <f t="shared" si="4"/>
        <v>15132.5</v>
      </c>
      <c r="T57" s="30"/>
    </row>
    <row r="58" spans="1:20">
      <c r="A58" s="70" t="s">
        <v>99</v>
      </c>
      <c r="B58" s="163"/>
      <c r="C58" s="168"/>
      <c r="D58" s="44"/>
      <c r="E58" s="44"/>
      <c r="F58" s="44"/>
      <c r="G58" s="44"/>
      <c r="H58" s="44"/>
      <c r="I58" s="44"/>
      <c r="J58" s="44"/>
      <c r="K58" s="44"/>
      <c r="L58" s="44"/>
      <c r="M58" s="44"/>
      <c r="N58" s="44"/>
      <c r="O58" s="44"/>
      <c r="P58" s="44"/>
      <c r="Q58" s="44"/>
      <c r="R58" s="44">
        <v>-1467.7</v>
      </c>
      <c r="S58" s="48">
        <f t="shared" si="4"/>
        <v>-1467.7</v>
      </c>
      <c r="T58" s="30"/>
    </row>
    <row r="59" spans="1:20" ht="31.5">
      <c r="A59" s="83" t="s">
        <v>120</v>
      </c>
      <c r="B59" s="163"/>
      <c r="C59" s="168"/>
      <c r="D59" s="44">
        <v>583.20000000000005</v>
      </c>
      <c r="E59" s="44"/>
      <c r="F59" s="44"/>
      <c r="G59" s="44"/>
      <c r="H59" s="44"/>
      <c r="I59" s="44"/>
      <c r="J59" s="44"/>
      <c r="K59" s="44"/>
      <c r="L59" s="44"/>
      <c r="M59" s="44"/>
      <c r="N59" s="44"/>
      <c r="O59" s="44"/>
      <c r="P59" s="44"/>
      <c r="Q59" s="44"/>
      <c r="R59" s="44"/>
      <c r="S59" s="48">
        <f t="shared" si="4"/>
        <v>583.20000000000005</v>
      </c>
      <c r="T59" s="30"/>
    </row>
    <row r="60" spans="1:20" ht="63">
      <c r="A60" s="45" t="s">
        <v>272</v>
      </c>
      <c r="B60" s="163"/>
      <c r="C60" s="168"/>
      <c r="D60" s="44"/>
      <c r="E60" s="44"/>
      <c r="F60" s="44"/>
      <c r="G60" s="44"/>
      <c r="H60" s="44"/>
      <c r="I60" s="44"/>
      <c r="J60" s="44"/>
      <c r="K60" s="44"/>
      <c r="L60" s="44"/>
      <c r="M60" s="44"/>
      <c r="N60" s="44"/>
      <c r="O60" s="44"/>
      <c r="P60" s="44"/>
      <c r="Q60" s="44">
        <v>566</v>
      </c>
      <c r="R60" s="44"/>
      <c r="S60" s="48">
        <f t="shared" si="4"/>
        <v>566</v>
      </c>
      <c r="T60" s="30"/>
    </row>
    <row r="61" spans="1:20" ht="63">
      <c r="A61" s="42" t="s">
        <v>133</v>
      </c>
      <c r="B61" s="163"/>
      <c r="C61" s="168"/>
      <c r="D61" s="44"/>
      <c r="E61" s="44">
        <v>500</v>
      </c>
      <c r="F61" s="44"/>
      <c r="G61" s="44"/>
      <c r="H61" s="44"/>
      <c r="I61" s="44"/>
      <c r="J61" s="44"/>
      <c r="K61" s="44"/>
      <c r="L61" s="44"/>
      <c r="M61" s="44"/>
      <c r="N61" s="44"/>
      <c r="O61" s="44"/>
      <c r="P61" s="44">
        <v>5302.9</v>
      </c>
      <c r="Q61" s="44">
        <v>1000</v>
      </c>
      <c r="R61" s="44">
        <v>-2238.4</v>
      </c>
      <c r="S61" s="48">
        <f t="shared" si="4"/>
        <v>4564.5</v>
      </c>
      <c r="T61" s="30"/>
    </row>
    <row r="62" spans="1:20" ht="31.5">
      <c r="A62" s="42" t="s">
        <v>81</v>
      </c>
      <c r="B62" s="163"/>
      <c r="C62" s="168"/>
      <c r="D62" s="44"/>
      <c r="E62" s="44"/>
      <c r="F62" s="44">
        <v>690</v>
      </c>
      <c r="G62" s="44"/>
      <c r="H62" s="44"/>
      <c r="I62" s="44"/>
      <c r="J62" s="44"/>
      <c r="K62" s="44"/>
      <c r="L62" s="44"/>
      <c r="M62" s="44"/>
      <c r="N62" s="44"/>
      <c r="O62" s="44"/>
      <c r="P62" s="44"/>
      <c r="Q62" s="44"/>
      <c r="R62" s="44"/>
      <c r="S62" s="48">
        <f t="shared" ref="S62:S93" si="5">SUM(D62:R62)</f>
        <v>690</v>
      </c>
      <c r="T62" s="30"/>
    </row>
    <row r="63" spans="1:20">
      <c r="A63" s="42" t="s">
        <v>121</v>
      </c>
      <c r="B63" s="163"/>
      <c r="C63" s="168"/>
      <c r="D63" s="44">
        <v>14616</v>
      </c>
      <c r="E63" s="44"/>
      <c r="F63" s="44"/>
      <c r="G63" s="44"/>
      <c r="H63" s="44"/>
      <c r="I63" s="44"/>
      <c r="J63" s="44"/>
      <c r="K63" s="44"/>
      <c r="L63" s="44"/>
      <c r="M63" s="44"/>
      <c r="N63" s="44"/>
      <c r="O63" s="44"/>
      <c r="P63" s="44"/>
      <c r="Q63" s="44"/>
      <c r="R63" s="44"/>
      <c r="S63" s="48">
        <f t="shared" si="5"/>
        <v>14616</v>
      </c>
      <c r="T63" s="30"/>
    </row>
    <row r="64" spans="1:20">
      <c r="A64" s="42" t="s">
        <v>72</v>
      </c>
      <c r="B64" s="163"/>
      <c r="C64" s="168"/>
      <c r="D64" s="44"/>
      <c r="E64" s="44"/>
      <c r="F64" s="44"/>
      <c r="G64" s="44"/>
      <c r="H64" s="44"/>
      <c r="I64" s="44"/>
      <c r="J64" s="44"/>
      <c r="K64" s="44"/>
      <c r="L64" s="44"/>
      <c r="M64" s="44"/>
      <c r="N64" s="44"/>
      <c r="O64" s="44"/>
      <c r="P64" s="44"/>
      <c r="Q64" s="44"/>
      <c r="R64" s="44"/>
      <c r="S64" s="48">
        <f t="shared" si="5"/>
        <v>0</v>
      </c>
      <c r="T64" s="30"/>
    </row>
    <row r="65" spans="1:20" ht="63">
      <c r="A65" s="42" t="s">
        <v>227</v>
      </c>
      <c r="B65" s="163"/>
      <c r="C65" s="168"/>
      <c r="D65" s="44"/>
      <c r="E65" s="44"/>
      <c r="F65" s="44"/>
      <c r="G65" s="44"/>
      <c r="H65" s="44"/>
      <c r="I65" s="44"/>
      <c r="J65" s="44"/>
      <c r="K65" s="44"/>
      <c r="L65" s="44"/>
      <c r="M65" s="44"/>
      <c r="N65" s="44">
        <v>1647.1</v>
      </c>
      <c r="O65" s="44"/>
      <c r="P65" s="44"/>
      <c r="Q65" s="44"/>
      <c r="R65" s="44"/>
      <c r="S65" s="48">
        <f t="shared" si="5"/>
        <v>1647.1</v>
      </c>
      <c r="T65" s="30"/>
    </row>
    <row r="66" spans="1:20" ht="63">
      <c r="A66" s="42" t="s">
        <v>92</v>
      </c>
      <c r="B66" s="163"/>
      <c r="C66" s="168"/>
      <c r="D66" s="44"/>
      <c r="E66" s="44"/>
      <c r="F66" s="44"/>
      <c r="G66" s="44"/>
      <c r="H66" s="44">
        <v>3001</v>
      </c>
      <c r="I66" s="44"/>
      <c r="J66" s="44">
        <v>2933</v>
      </c>
      <c r="K66" s="44"/>
      <c r="L66" s="44">
        <f>20000-924.5</f>
        <v>19075.5</v>
      </c>
      <c r="M66" s="44"/>
      <c r="N66" s="44">
        <v>5000</v>
      </c>
      <c r="O66" s="44"/>
      <c r="P66" s="44">
        <v>904.6</v>
      </c>
      <c r="Q66" s="44"/>
      <c r="R66" s="44"/>
      <c r="S66" s="48">
        <f t="shared" si="5"/>
        <v>30914.1</v>
      </c>
      <c r="T66" s="30"/>
    </row>
    <row r="67" spans="1:20" ht="47.25">
      <c r="A67" s="42" t="s">
        <v>304</v>
      </c>
      <c r="B67" s="163"/>
      <c r="C67" s="168"/>
      <c r="D67" s="44"/>
      <c r="E67" s="44"/>
      <c r="F67" s="44"/>
      <c r="G67" s="44"/>
      <c r="H67" s="44"/>
      <c r="I67" s="44"/>
      <c r="J67" s="44"/>
      <c r="K67" s="44"/>
      <c r="L67" s="44"/>
      <c r="M67" s="44"/>
      <c r="N67" s="44"/>
      <c r="O67" s="44"/>
      <c r="P67" s="44"/>
      <c r="Q67" s="44"/>
      <c r="R67" s="44">
        <v>-281.39999999999998</v>
      </c>
      <c r="S67" s="48">
        <f t="shared" si="5"/>
        <v>-281.39999999999998</v>
      </c>
      <c r="T67" s="30"/>
    </row>
    <row r="68" spans="1:20" ht="47.25">
      <c r="A68" s="42" t="s">
        <v>303</v>
      </c>
      <c r="B68" s="164"/>
      <c r="C68" s="168"/>
      <c r="D68" s="44"/>
      <c r="E68" s="44"/>
      <c r="F68" s="44"/>
      <c r="G68" s="44"/>
      <c r="H68" s="44"/>
      <c r="I68" s="44"/>
      <c r="J68" s="44"/>
      <c r="K68" s="44"/>
      <c r="L68" s="44"/>
      <c r="M68" s="44"/>
      <c r="N68" s="44"/>
      <c r="O68" s="44"/>
      <c r="P68" s="44"/>
      <c r="Q68" s="44"/>
      <c r="R68" s="44">
        <f>-903-76.6</f>
        <v>-979.6</v>
      </c>
      <c r="S68" s="48">
        <f t="shared" si="5"/>
        <v>-979.6</v>
      </c>
      <c r="T68" s="30"/>
    </row>
    <row r="69" spans="1:20" ht="31.5">
      <c r="A69" s="42" t="s">
        <v>65</v>
      </c>
      <c r="B69" s="163" t="s">
        <v>19</v>
      </c>
      <c r="C69" s="166" t="s">
        <v>18</v>
      </c>
      <c r="D69" s="44"/>
      <c r="E69" s="44"/>
      <c r="F69" s="44"/>
      <c r="G69" s="44"/>
      <c r="H69" s="44"/>
      <c r="I69" s="44"/>
      <c r="J69" s="44"/>
      <c r="K69" s="44"/>
      <c r="L69" s="44"/>
      <c r="M69" s="44"/>
      <c r="N69" s="44"/>
      <c r="O69" s="44"/>
      <c r="P69" s="44"/>
      <c r="Q69" s="44"/>
      <c r="R69" s="44">
        <v>-3060</v>
      </c>
      <c r="S69" s="48">
        <f t="shared" si="5"/>
        <v>-3060</v>
      </c>
      <c r="T69" s="30"/>
    </row>
    <row r="70" spans="1:20" ht="31.5">
      <c r="A70" s="42" t="s">
        <v>55</v>
      </c>
      <c r="B70" s="163"/>
      <c r="C70" s="166"/>
      <c r="D70" s="44"/>
      <c r="E70" s="44"/>
      <c r="F70" s="44"/>
      <c r="G70" s="44"/>
      <c r="H70" s="44"/>
      <c r="I70" s="44"/>
      <c r="J70" s="44"/>
      <c r="K70" s="44"/>
      <c r="L70" s="44"/>
      <c r="M70" s="44"/>
      <c r="N70" s="44"/>
      <c r="O70" s="44"/>
      <c r="P70" s="44"/>
      <c r="Q70" s="44"/>
      <c r="R70" s="44">
        <v>48.7</v>
      </c>
      <c r="S70" s="48">
        <f t="shared" si="5"/>
        <v>48.7</v>
      </c>
      <c r="T70" s="30"/>
    </row>
    <row r="71" spans="1:20" ht="31.5">
      <c r="A71" s="42" t="s">
        <v>36</v>
      </c>
      <c r="B71" s="169" t="s">
        <v>11</v>
      </c>
      <c r="C71" s="168" t="s">
        <v>9</v>
      </c>
      <c r="D71" s="44"/>
      <c r="E71" s="44"/>
      <c r="F71" s="44"/>
      <c r="G71" s="44"/>
      <c r="H71" s="44"/>
      <c r="I71" s="44"/>
      <c r="J71" s="44"/>
      <c r="K71" s="44"/>
      <c r="L71" s="44"/>
      <c r="M71" s="44"/>
      <c r="N71" s="44"/>
      <c r="O71" s="44"/>
      <c r="P71" s="44"/>
      <c r="Q71" s="44"/>
      <c r="R71" s="44"/>
      <c r="S71" s="48">
        <f t="shared" si="5"/>
        <v>0</v>
      </c>
      <c r="T71" s="30"/>
    </row>
    <row r="72" spans="1:20" ht="31.5">
      <c r="A72" s="42" t="s">
        <v>90</v>
      </c>
      <c r="B72" s="169"/>
      <c r="C72" s="168"/>
      <c r="D72" s="44"/>
      <c r="E72" s="44"/>
      <c r="F72" s="44"/>
      <c r="G72" s="44"/>
      <c r="H72" s="44"/>
      <c r="I72" s="44"/>
      <c r="J72" s="44"/>
      <c r="K72" s="44"/>
      <c r="L72" s="44"/>
      <c r="M72" s="44"/>
      <c r="N72" s="44"/>
      <c r="O72" s="44"/>
      <c r="P72" s="44"/>
      <c r="Q72" s="44"/>
      <c r="R72" s="44"/>
      <c r="S72" s="48">
        <f t="shared" si="5"/>
        <v>0</v>
      </c>
      <c r="T72" s="30"/>
    </row>
    <row r="73" spans="1:20" ht="47.25">
      <c r="A73" s="42" t="s">
        <v>148</v>
      </c>
      <c r="B73" s="169"/>
      <c r="C73" s="168"/>
      <c r="D73" s="44"/>
      <c r="E73" s="44"/>
      <c r="F73" s="44"/>
      <c r="G73" s="44">
        <v>1826</v>
      </c>
      <c r="H73" s="44"/>
      <c r="I73" s="44"/>
      <c r="J73" s="44"/>
      <c r="K73" s="44"/>
      <c r="L73" s="44"/>
      <c r="M73" s="44"/>
      <c r="N73" s="44"/>
      <c r="O73" s="44"/>
      <c r="P73" s="44"/>
      <c r="Q73" s="44"/>
      <c r="R73" s="44"/>
      <c r="S73" s="48">
        <f t="shared" si="5"/>
        <v>1826</v>
      </c>
      <c r="T73" s="30"/>
    </row>
    <row r="74" spans="1:20" ht="31.5">
      <c r="A74" s="42" t="s">
        <v>41</v>
      </c>
      <c r="B74" s="169"/>
      <c r="C74" s="168"/>
      <c r="D74" s="44"/>
      <c r="E74" s="44"/>
      <c r="F74" s="44"/>
      <c r="G74" s="44"/>
      <c r="H74" s="44"/>
      <c r="I74" s="44"/>
      <c r="J74" s="44"/>
      <c r="K74" s="44"/>
      <c r="L74" s="44"/>
      <c r="M74" s="44"/>
      <c r="N74" s="44"/>
      <c r="O74" s="44"/>
      <c r="P74" s="44"/>
      <c r="Q74" s="44"/>
      <c r="R74" s="44">
        <v>-500</v>
      </c>
      <c r="S74" s="48">
        <f t="shared" si="5"/>
        <v>-500</v>
      </c>
      <c r="T74" s="30"/>
    </row>
    <row r="75" spans="1:20" ht="47.25">
      <c r="A75" s="45" t="s">
        <v>84</v>
      </c>
      <c r="B75" s="169"/>
      <c r="C75" s="168"/>
      <c r="D75" s="44"/>
      <c r="E75" s="44"/>
      <c r="F75" s="44"/>
      <c r="G75" s="44"/>
      <c r="H75" s="44"/>
      <c r="I75" s="44"/>
      <c r="J75" s="44"/>
      <c r="K75" s="44"/>
      <c r="L75" s="44"/>
      <c r="M75" s="44"/>
      <c r="N75" s="44"/>
      <c r="O75" s="44"/>
      <c r="P75" s="44"/>
      <c r="Q75" s="44"/>
      <c r="R75" s="44"/>
      <c r="S75" s="48">
        <f t="shared" si="5"/>
        <v>0</v>
      </c>
      <c r="T75" s="30"/>
    </row>
    <row r="76" spans="1:20" ht="31.5">
      <c r="A76" s="42" t="s">
        <v>39</v>
      </c>
      <c r="B76" s="169"/>
      <c r="C76" s="168"/>
      <c r="D76" s="44"/>
      <c r="E76" s="44"/>
      <c r="F76" s="44"/>
      <c r="G76" s="48"/>
      <c r="H76" s="44"/>
      <c r="I76" s="44"/>
      <c r="J76" s="44"/>
      <c r="K76" s="44"/>
      <c r="L76" s="44"/>
      <c r="M76" s="44"/>
      <c r="N76" s="44"/>
      <c r="O76" s="44"/>
      <c r="P76" s="44"/>
      <c r="Q76" s="44"/>
      <c r="R76" s="44"/>
      <c r="S76" s="48">
        <f t="shared" si="5"/>
        <v>0</v>
      </c>
      <c r="T76" s="30"/>
    </row>
    <row r="77" spans="1:20" ht="47.25">
      <c r="A77" s="42" t="s">
        <v>91</v>
      </c>
      <c r="B77" s="169"/>
      <c r="C77" s="168"/>
      <c r="D77" s="44"/>
      <c r="E77" s="44"/>
      <c r="F77" s="44"/>
      <c r="G77" s="48"/>
      <c r="H77" s="44"/>
      <c r="I77" s="44"/>
      <c r="J77" s="44"/>
      <c r="K77" s="44"/>
      <c r="L77" s="44"/>
      <c r="M77" s="44"/>
      <c r="N77" s="44"/>
      <c r="O77" s="44"/>
      <c r="P77" s="44"/>
      <c r="Q77" s="44"/>
      <c r="R77" s="44"/>
      <c r="S77" s="48">
        <f t="shared" si="5"/>
        <v>0</v>
      </c>
      <c r="T77" s="30"/>
    </row>
    <row r="78" spans="1:20" ht="47.25">
      <c r="A78" s="45" t="s">
        <v>101</v>
      </c>
      <c r="B78" s="169"/>
      <c r="C78" s="168"/>
      <c r="D78" s="44">
        <v>3243.6</v>
      </c>
      <c r="E78" s="44"/>
      <c r="F78" s="44"/>
      <c r="G78" s="48"/>
      <c r="H78" s="44"/>
      <c r="I78" s="44"/>
      <c r="J78" s="44"/>
      <c r="K78" s="44"/>
      <c r="L78" s="44"/>
      <c r="M78" s="44"/>
      <c r="N78" s="44"/>
      <c r="O78" s="44"/>
      <c r="P78" s="44"/>
      <c r="Q78" s="44"/>
      <c r="R78" s="44"/>
      <c r="S78" s="48">
        <f t="shared" si="5"/>
        <v>3243.6</v>
      </c>
      <c r="T78" s="30"/>
    </row>
    <row r="79" spans="1:20" ht="47.25">
      <c r="A79" s="42" t="s">
        <v>85</v>
      </c>
      <c r="B79" s="169"/>
      <c r="C79" s="168"/>
      <c r="D79" s="44"/>
      <c r="E79" s="44"/>
      <c r="F79" s="44"/>
      <c r="G79" s="48"/>
      <c r="H79" s="44"/>
      <c r="I79" s="44"/>
      <c r="J79" s="44"/>
      <c r="K79" s="44"/>
      <c r="L79" s="44"/>
      <c r="M79" s="44"/>
      <c r="N79" s="44"/>
      <c r="O79" s="44"/>
      <c r="P79" s="44"/>
      <c r="Q79" s="44"/>
      <c r="R79" s="44"/>
      <c r="S79" s="48">
        <f t="shared" si="5"/>
        <v>0</v>
      </c>
      <c r="T79" s="30"/>
    </row>
    <row r="80" spans="1:20" ht="31.5">
      <c r="A80" s="42" t="s">
        <v>82</v>
      </c>
      <c r="B80" s="169"/>
      <c r="C80" s="168"/>
      <c r="D80" s="44"/>
      <c r="E80" s="44"/>
      <c r="F80" s="44"/>
      <c r="G80" s="44"/>
      <c r="H80" s="44"/>
      <c r="I80" s="44"/>
      <c r="J80" s="44"/>
      <c r="K80" s="44"/>
      <c r="L80" s="44"/>
      <c r="M80" s="44"/>
      <c r="N80" s="44"/>
      <c r="O80" s="44"/>
      <c r="P80" s="44"/>
      <c r="Q80" s="44"/>
      <c r="R80" s="44"/>
      <c r="S80" s="48">
        <f t="shared" si="5"/>
        <v>0</v>
      </c>
      <c r="T80" s="30"/>
    </row>
    <row r="81" spans="1:20" ht="31.5">
      <c r="A81" s="42" t="s">
        <v>163</v>
      </c>
      <c r="B81" s="115" t="s">
        <v>160</v>
      </c>
      <c r="C81" s="116" t="s">
        <v>159</v>
      </c>
      <c r="D81" s="44"/>
      <c r="E81" s="44"/>
      <c r="F81" s="44"/>
      <c r="G81" s="44"/>
      <c r="H81" s="44"/>
      <c r="I81" s="44">
        <v>99</v>
      </c>
      <c r="J81" s="44"/>
      <c r="K81" s="44"/>
      <c r="L81" s="44"/>
      <c r="M81" s="44"/>
      <c r="N81" s="44"/>
      <c r="O81" s="44"/>
      <c r="P81" s="44"/>
      <c r="Q81" s="44"/>
      <c r="R81" s="44"/>
      <c r="S81" s="48">
        <f t="shared" si="5"/>
        <v>99</v>
      </c>
      <c r="T81" s="30"/>
    </row>
    <row r="82" spans="1:20" ht="31.5">
      <c r="A82" s="42" t="s">
        <v>98</v>
      </c>
      <c r="B82" s="162" t="s">
        <v>26</v>
      </c>
      <c r="C82" s="165" t="s">
        <v>23</v>
      </c>
      <c r="D82" s="44"/>
      <c r="E82" s="44"/>
      <c r="F82" s="44"/>
      <c r="G82" s="44"/>
      <c r="H82" s="44"/>
      <c r="I82" s="44"/>
      <c r="J82" s="44"/>
      <c r="K82" s="44"/>
      <c r="L82" s="44">
        <v>400</v>
      </c>
      <c r="M82" s="44"/>
      <c r="N82" s="44"/>
      <c r="O82" s="44"/>
      <c r="P82" s="44"/>
      <c r="Q82" s="44"/>
      <c r="R82" s="44"/>
      <c r="S82" s="48">
        <f t="shared" si="5"/>
        <v>400</v>
      </c>
      <c r="T82" s="30"/>
    </row>
    <row r="83" spans="1:20" ht="31.5">
      <c r="A83" s="42" t="s">
        <v>134</v>
      </c>
      <c r="B83" s="163"/>
      <c r="C83" s="166"/>
      <c r="D83" s="44"/>
      <c r="E83" s="44">
        <v>327.39999999999998</v>
      </c>
      <c r="F83" s="44"/>
      <c r="G83" s="44"/>
      <c r="H83" s="44"/>
      <c r="I83" s="44"/>
      <c r="J83" s="44"/>
      <c r="K83" s="44"/>
      <c r="L83" s="44">
        <v>492.4</v>
      </c>
      <c r="M83" s="44"/>
      <c r="N83" s="44">
        <v>1735.5</v>
      </c>
      <c r="O83" s="44"/>
      <c r="P83" s="44"/>
      <c r="Q83" s="44"/>
      <c r="R83" s="44"/>
      <c r="S83" s="48">
        <f t="shared" si="5"/>
        <v>2555.3000000000002</v>
      </c>
      <c r="T83" s="30"/>
    </row>
    <row r="84" spans="1:20" ht="31.5">
      <c r="A84" s="42" t="s">
        <v>199</v>
      </c>
      <c r="B84" s="163"/>
      <c r="C84" s="166"/>
      <c r="D84" s="44"/>
      <c r="E84" s="44"/>
      <c r="F84" s="44"/>
      <c r="G84" s="44"/>
      <c r="H84" s="44"/>
      <c r="I84" s="44"/>
      <c r="J84" s="44"/>
      <c r="K84" s="44"/>
      <c r="L84" s="44">
        <v>2785.9</v>
      </c>
      <c r="M84" s="44"/>
      <c r="N84" s="44"/>
      <c r="O84" s="44"/>
      <c r="P84" s="44"/>
      <c r="Q84" s="44"/>
      <c r="R84" s="44"/>
      <c r="S84" s="48">
        <f t="shared" si="5"/>
        <v>2785.9</v>
      </c>
      <c r="T84" s="30"/>
    </row>
    <row r="85" spans="1:20" ht="31.5">
      <c r="A85" s="45" t="s">
        <v>100</v>
      </c>
      <c r="B85" s="163"/>
      <c r="C85" s="166"/>
      <c r="D85" s="44"/>
      <c r="E85" s="44"/>
      <c r="F85" s="44">
        <v>8451.7999999999993</v>
      </c>
      <c r="G85" s="44"/>
      <c r="H85" s="44"/>
      <c r="I85" s="44"/>
      <c r="J85" s="44"/>
      <c r="K85" s="44"/>
      <c r="L85" s="44"/>
      <c r="M85" s="44"/>
      <c r="N85" s="44"/>
      <c r="O85" s="44"/>
      <c r="P85" s="44"/>
      <c r="Q85" s="44"/>
      <c r="R85" s="44"/>
      <c r="S85" s="48">
        <f t="shared" si="5"/>
        <v>8451.7999999999993</v>
      </c>
      <c r="T85" s="30"/>
    </row>
    <row r="86" spans="1:20" ht="31.5">
      <c r="A86" s="45" t="s">
        <v>247</v>
      </c>
      <c r="B86" s="163"/>
      <c r="C86" s="166"/>
      <c r="D86" s="44"/>
      <c r="E86" s="44"/>
      <c r="F86" s="44"/>
      <c r="G86" s="44"/>
      <c r="H86" s="44"/>
      <c r="I86" s="44"/>
      <c r="J86" s="44"/>
      <c r="K86" s="44"/>
      <c r="L86" s="44"/>
      <c r="M86" s="44"/>
      <c r="N86" s="44"/>
      <c r="O86" s="44">
        <v>200</v>
      </c>
      <c r="P86" s="44"/>
      <c r="Q86" s="44"/>
      <c r="R86" s="44"/>
      <c r="S86" s="48">
        <f t="shared" si="5"/>
        <v>200</v>
      </c>
      <c r="T86" s="30"/>
    </row>
    <row r="87" spans="1:20" ht="78.75">
      <c r="A87" s="65" t="s">
        <v>95</v>
      </c>
      <c r="B87" s="163"/>
      <c r="C87" s="166"/>
      <c r="D87" s="44"/>
      <c r="E87" s="44"/>
      <c r="F87" s="44">
        <v>-690</v>
      </c>
      <c r="G87" s="44"/>
      <c r="H87" s="44"/>
      <c r="I87" s="44"/>
      <c r="J87" s="44"/>
      <c r="K87" s="44"/>
      <c r="L87" s="44"/>
      <c r="M87" s="44"/>
      <c r="N87" s="44"/>
      <c r="O87" s="44"/>
      <c r="P87" s="44"/>
      <c r="Q87" s="44"/>
      <c r="R87" s="44">
        <v>-94.2</v>
      </c>
      <c r="S87" s="48">
        <f t="shared" si="5"/>
        <v>-784.2</v>
      </c>
      <c r="T87" s="30"/>
    </row>
    <row r="88" spans="1:20">
      <c r="A88" s="65" t="s">
        <v>305</v>
      </c>
      <c r="B88" s="163"/>
      <c r="C88" s="166"/>
      <c r="D88" s="44"/>
      <c r="E88" s="44"/>
      <c r="F88" s="44"/>
      <c r="G88" s="44"/>
      <c r="H88" s="44"/>
      <c r="I88" s="44"/>
      <c r="J88" s="44"/>
      <c r="K88" s="44"/>
      <c r="L88" s="44"/>
      <c r="M88" s="44"/>
      <c r="N88" s="44"/>
      <c r="O88" s="44"/>
      <c r="P88" s="44"/>
      <c r="Q88" s="44"/>
      <c r="R88" s="44">
        <v>-4939.8999999999996</v>
      </c>
      <c r="S88" s="48">
        <f t="shared" si="5"/>
        <v>-4939.8999999999996</v>
      </c>
      <c r="T88" s="30"/>
    </row>
    <row r="89" spans="1:20">
      <c r="A89" s="42" t="s">
        <v>248</v>
      </c>
      <c r="B89" s="163"/>
      <c r="C89" s="166"/>
      <c r="D89" s="44"/>
      <c r="E89" s="44"/>
      <c r="F89" s="44"/>
      <c r="G89" s="44"/>
      <c r="H89" s="44"/>
      <c r="I89" s="44"/>
      <c r="J89" s="44"/>
      <c r="K89" s="44"/>
      <c r="L89" s="44"/>
      <c r="M89" s="44"/>
      <c r="N89" s="44"/>
      <c r="O89" s="44">
        <v>2000</v>
      </c>
      <c r="P89" s="44"/>
      <c r="Q89" s="44"/>
      <c r="R89" s="44"/>
      <c r="S89" s="48">
        <f t="shared" si="5"/>
        <v>2000</v>
      </c>
      <c r="T89" s="30"/>
    </row>
    <row r="90" spans="1:20" ht="31.5">
      <c r="A90" s="42" t="s">
        <v>177</v>
      </c>
      <c r="B90" s="164"/>
      <c r="C90" s="167"/>
      <c r="D90" s="44"/>
      <c r="E90" s="44"/>
      <c r="F90" s="44"/>
      <c r="G90" s="44"/>
      <c r="H90" s="44"/>
      <c r="I90" s="44">
        <v>1000</v>
      </c>
      <c r="J90" s="44">
        <v>500</v>
      </c>
      <c r="K90" s="44"/>
      <c r="L90" s="44">
        <v>2000</v>
      </c>
      <c r="M90" s="44"/>
      <c r="N90" s="44"/>
      <c r="O90" s="44"/>
      <c r="P90" s="44"/>
      <c r="Q90" s="44"/>
      <c r="R90" s="44"/>
      <c r="S90" s="48">
        <f t="shared" si="5"/>
        <v>3500</v>
      </c>
      <c r="T90" s="30"/>
    </row>
    <row r="91" spans="1:20">
      <c r="A91" s="45" t="s">
        <v>88</v>
      </c>
      <c r="B91" s="162" t="s">
        <v>53</v>
      </c>
      <c r="C91" s="165" t="s">
        <v>52</v>
      </c>
      <c r="D91" s="44"/>
      <c r="E91" s="44"/>
      <c r="F91" s="44"/>
      <c r="G91" s="44"/>
      <c r="H91" s="44"/>
      <c r="I91" s="44"/>
      <c r="J91" s="44"/>
      <c r="K91" s="44"/>
      <c r="L91" s="44"/>
      <c r="M91" s="44"/>
      <c r="N91" s="44"/>
      <c r="O91" s="44"/>
      <c r="P91" s="44"/>
      <c r="Q91" s="44"/>
      <c r="R91" s="44">
        <v>-1176.5999999999999</v>
      </c>
      <c r="S91" s="48">
        <f t="shared" si="5"/>
        <v>-1176.5999999999999</v>
      </c>
      <c r="T91" s="30"/>
    </row>
    <row r="92" spans="1:20" ht="47.25">
      <c r="A92" s="45" t="s">
        <v>89</v>
      </c>
      <c r="B92" s="164"/>
      <c r="C92" s="167"/>
      <c r="D92" s="44">
        <v>100</v>
      </c>
      <c r="E92" s="44">
        <v>1088.2</v>
      </c>
      <c r="F92" s="44"/>
      <c r="G92" s="44">
        <v>687</v>
      </c>
      <c r="H92" s="44"/>
      <c r="I92" s="44">
        <v>155.30000000000001</v>
      </c>
      <c r="J92" s="44">
        <v>818.7</v>
      </c>
      <c r="K92" s="44"/>
      <c r="L92" s="44"/>
      <c r="M92" s="44"/>
      <c r="N92" s="44"/>
      <c r="O92" s="44"/>
      <c r="P92" s="44"/>
      <c r="Q92" s="44"/>
      <c r="R92" s="44">
        <v>-104.6</v>
      </c>
      <c r="S92" s="48">
        <f t="shared" si="5"/>
        <v>2744.6</v>
      </c>
      <c r="T92" s="30"/>
    </row>
    <row r="93" spans="1:20">
      <c r="A93" s="45" t="s">
        <v>273</v>
      </c>
      <c r="B93" s="162" t="s">
        <v>32</v>
      </c>
      <c r="C93" s="165" t="s">
        <v>31</v>
      </c>
      <c r="D93" s="44"/>
      <c r="E93" s="44"/>
      <c r="F93" s="44"/>
      <c r="G93" s="44"/>
      <c r="H93" s="44"/>
      <c r="I93" s="44"/>
      <c r="J93" s="44"/>
      <c r="K93" s="44"/>
      <c r="L93" s="44"/>
      <c r="M93" s="44"/>
      <c r="N93" s="44"/>
      <c r="O93" s="44"/>
      <c r="P93" s="44"/>
      <c r="Q93" s="44">
        <v>-330.5</v>
      </c>
      <c r="R93" s="44">
        <v>-2281.1</v>
      </c>
      <c r="S93" s="48">
        <f t="shared" si="5"/>
        <v>-2611.6</v>
      </c>
      <c r="T93" s="30"/>
    </row>
    <row r="94" spans="1:20" ht="31.5">
      <c r="A94" s="45" t="s">
        <v>228</v>
      </c>
      <c r="B94" s="163"/>
      <c r="C94" s="166"/>
      <c r="D94" s="44"/>
      <c r="E94" s="44"/>
      <c r="F94" s="44"/>
      <c r="G94" s="44"/>
      <c r="H94" s="44"/>
      <c r="I94" s="44"/>
      <c r="J94" s="44"/>
      <c r="K94" s="44"/>
      <c r="L94" s="44"/>
      <c r="M94" s="44"/>
      <c r="N94" s="44">
        <v>571</v>
      </c>
      <c r="O94" s="44"/>
      <c r="P94" s="44"/>
      <c r="Q94" s="44"/>
      <c r="R94" s="44">
        <v>-571</v>
      </c>
      <c r="S94" s="48">
        <f t="shared" ref="S94:S118" si="6">SUM(D94:R94)</f>
        <v>0</v>
      </c>
      <c r="T94" s="30"/>
    </row>
    <row r="95" spans="1:20" ht="31.5">
      <c r="A95" s="45" t="s">
        <v>42</v>
      </c>
      <c r="B95" s="164"/>
      <c r="C95" s="167"/>
      <c r="D95" s="44"/>
      <c r="E95" s="44"/>
      <c r="F95" s="44"/>
      <c r="G95" s="44"/>
      <c r="H95" s="44">
        <v>-154</v>
      </c>
      <c r="I95" s="44"/>
      <c r="J95" s="44"/>
      <c r="K95" s="44"/>
      <c r="L95" s="44"/>
      <c r="M95" s="44"/>
      <c r="N95" s="44"/>
      <c r="O95" s="44"/>
      <c r="P95" s="44"/>
      <c r="Q95" s="44">
        <v>197.1</v>
      </c>
      <c r="R95" s="44">
        <v>-24.5</v>
      </c>
      <c r="S95" s="48">
        <f t="shared" si="6"/>
        <v>18.599999999999994</v>
      </c>
      <c r="T95" s="30"/>
    </row>
    <row r="96" spans="1:20" ht="63">
      <c r="A96" s="45" t="s">
        <v>80</v>
      </c>
      <c r="B96" s="81" t="s">
        <v>79</v>
      </c>
      <c r="C96" s="82" t="s">
        <v>78</v>
      </c>
      <c r="D96" s="44"/>
      <c r="E96" s="44"/>
      <c r="F96" s="44"/>
      <c r="G96" s="44"/>
      <c r="H96" s="44"/>
      <c r="I96" s="44"/>
      <c r="J96" s="44"/>
      <c r="K96" s="44"/>
      <c r="L96" s="44"/>
      <c r="M96" s="44"/>
      <c r="N96" s="44"/>
      <c r="O96" s="44"/>
      <c r="P96" s="44"/>
      <c r="Q96" s="44"/>
      <c r="R96" s="44"/>
      <c r="S96" s="48">
        <f t="shared" si="6"/>
        <v>0</v>
      </c>
      <c r="T96" s="30"/>
    </row>
    <row r="97" spans="1:20" ht="31.5">
      <c r="A97" s="45" t="s">
        <v>256</v>
      </c>
      <c r="B97" s="162" t="s">
        <v>27</v>
      </c>
      <c r="C97" s="165" t="s">
        <v>24</v>
      </c>
      <c r="D97" s="44"/>
      <c r="E97" s="44"/>
      <c r="F97" s="44">
        <v>829.8</v>
      </c>
      <c r="G97" s="44"/>
      <c r="H97" s="44">
        <v>154</v>
      </c>
      <c r="I97" s="44"/>
      <c r="J97" s="44"/>
      <c r="K97" s="44"/>
      <c r="L97" s="44"/>
      <c r="M97" s="44"/>
      <c r="N97" s="44"/>
      <c r="O97" s="44">
        <v>710</v>
      </c>
      <c r="P97" s="44">
        <v>564</v>
      </c>
      <c r="Q97" s="44"/>
      <c r="R97" s="44">
        <f>-454.1-335.3-468</f>
        <v>-1257.4000000000001</v>
      </c>
      <c r="S97" s="48">
        <f t="shared" si="6"/>
        <v>1000.4000000000001</v>
      </c>
      <c r="T97" s="30"/>
    </row>
    <row r="98" spans="1:20">
      <c r="A98" s="45" t="s">
        <v>157</v>
      </c>
      <c r="B98" s="163"/>
      <c r="C98" s="166"/>
      <c r="D98" s="44"/>
      <c r="E98" s="44"/>
      <c r="F98" s="44"/>
      <c r="G98" s="44"/>
      <c r="H98" s="44">
        <v>359.5</v>
      </c>
      <c r="I98" s="44"/>
      <c r="J98" s="44"/>
      <c r="K98" s="44"/>
      <c r="L98" s="44">
        <v>152.69999999999999</v>
      </c>
      <c r="M98" s="44"/>
      <c r="N98" s="44"/>
      <c r="O98" s="44"/>
      <c r="P98" s="44"/>
      <c r="Q98" s="44"/>
      <c r="R98" s="44">
        <v>-302.89999999999998</v>
      </c>
      <c r="S98" s="48">
        <f t="shared" si="6"/>
        <v>209.30000000000007</v>
      </c>
      <c r="T98" s="30"/>
    </row>
    <row r="99" spans="1:20" ht="31.5">
      <c r="A99" s="45" t="s">
        <v>178</v>
      </c>
      <c r="B99" s="163"/>
      <c r="C99" s="166"/>
      <c r="D99" s="44"/>
      <c r="E99" s="44"/>
      <c r="F99" s="44"/>
      <c r="G99" s="44"/>
      <c r="H99" s="44"/>
      <c r="I99" s="44"/>
      <c r="J99" s="44">
        <v>2944.9</v>
      </c>
      <c r="K99" s="44"/>
      <c r="L99" s="44"/>
      <c r="M99" s="44"/>
      <c r="N99" s="44"/>
      <c r="O99" s="44"/>
      <c r="P99" s="44"/>
      <c r="Q99" s="44"/>
      <c r="R99" s="44"/>
      <c r="S99" s="48">
        <f t="shared" si="6"/>
        <v>2944.9</v>
      </c>
      <c r="T99" s="30"/>
    </row>
    <row r="100" spans="1:20" ht="31.5">
      <c r="A100" s="45" t="s">
        <v>275</v>
      </c>
      <c r="B100" s="163"/>
      <c r="C100" s="166"/>
      <c r="D100" s="44"/>
      <c r="E100" s="44"/>
      <c r="F100" s="44"/>
      <c r="G100" s="44"/>
      <c r="H100" s="44"/>
      <c r="I100" s="44"/>
      <c r="J100" s="44"/>
      <c r="K100" s="44"/>
      <c r="L100" s="44">
        <f>430.2+189.3</f>
        <v>619.5</v>
      </c>
      <c r="M100" s="44"/>
      <c r="N100" s="44"/>
      <c r="O100" s="44"/>
      <c r="P100" s="44"/>
      <c r="Q100" s="44">
        <v>255.3</v>
      </c>
      <c r="R100" s="44"/>
      <c r="S100" s="48">
        <f t="shared" si="6"/>
        <v>874.8</v>
      </c>
      <c r="T100" s="30"/>
    </row>
    <row r="101" spans="1:20" ht="47.25">
      <c r="A101" s="45" t="s">
        <v>274</v>
      </c>
      <c r="B101" s="163"/>
      <c r="C101" s="166"/>
      <c r="D101" s="44"/>
      <c r="E101" s="44"/>
      <c r="F101" s="44"/>
      <c r="G101" s="44"/>
      <c r="H101" s="44"/>
      <c r="I101" s="44"/>
      <c r="J101" s="44"/>
      <c r="K101" s="44"/>
      <c r="L101" s="44"/>
      <c r="M101" s="44"/>
      <c r="N101" s="44">
        <v>1154.9000000000001</v>
      </c>
      <c r="O101" s="44"/>
      <c r="P101" s="44"/>
      <c r="Q101" s="44">
        <f>869.8+2562.9</f>
        <v>3432.7</v>
      </c>
      <c r="R101" s="44"/>
      <c r="S101" s="48">
        <f t="shared" si="6"/>
        <v>4587.6000000000004</v>
      </c>
      <c r="T101" s="30"/>
    </row>
    <row r="102" spans="1:20">
      <c r="A102" s="45" t="s">
        <v>207</v>
      </c>
      <c r="B102" s="163"/>
      <c r="C102" s="166"/>
      <c r="D102" s="44"/>
      <c r="E102" s="44"/>
      <c r="F102" s="44"/>
      <c r="G102" s="44"/>
      <c r="H102" s="44"/>
      <c r="I102" s="44"/>
      <c r="J102" s="44"/>
      <c r="K102" s="44"/>
      <c r="L102" s="44">
        <f>4.6+11.4</f>
        <v>16</v>
      </c>
      <c r="M102" s="44"/>
      <c r="N102" s="44"/>
      <c r="O102" s="44"/>
      <c r="P102" s="44">
        <f>12+7.6</f>
        <v>19.600000000000001</v>
      </c>
      <c r="Q102" s="44"/>
      <c r="R102" s="44"/>
      <c r="S102" s="48">
        <f t="shared" si="6"/>
        <v>35.6</v>
      </c>
      <c r="T102" s="30"/>
    </row>
    <row r="103" spans="1:20">
      <c r="A103" s="45" t="s">
        <v>229</v>
      </c>
      <c r="B103" s="163"/>
      <c r="C103" s="166"/>
      <c r="D103" s="44"/>
      <c r="E103" s="44"/>
      <c r="F103" s="44"/>
      <c r="G103" s="44"/>
      <c r="H103" s="44"/>
      <c r="I103" s="44"/>
      <c r="J103" s="44"/>
      <c r="K103" s="44"/>
      <c r="L103" s="44"/>
      <c r="M103" s="44"/>
      <c r="N103" s="44">
        <v>101.8</v>
      </c>
      <c r="O103" s="44"/>
      <c r="P103" s="44"/>
      <c r="Q103" s="44"/>
      <c r="R103" s="44">
        <v>-101.8</v>
      </c>
      <c r="S103" s="48">
        <f t="shared" si="6"/>
        <v>0</v>
      </c>
      <c r="T103" s="30"/>
    </row>
    <row r="104" spans="1:20">
      <c r="A104" s="45" t="s">
        <v>230</v>
      </c>
      <c r="B104" s="163"/>
      <c r="C104" s="166"/>
      <c r="D104" s="44"/>
      <c r="E104" s="44"/>
      <c r="F104" s="44"/>
      <c r="G104" s="44"/>
      <c r="H104" s="44"/>
      <c r="I104" s="44"/>
      <c r="J104" s="44"/>
      <c r="K104" s="44"/>
      <c r="L104" s="44"/>
      <c r="M104" s="44"/>
      <c r="N104" s="44">
        <v>347.5</v>
      </c>
      <c r="O104" s="44"/>
      <c r="P104" s="44">
        <v>250</v>
      </c>
      <c r="Q104" s="44"/>
      <c r="R104" s="44">
        <f>-235-5.8</f>
        <v>-240.8</v>
      </c>
      <c r="S104" s="48">
        <f t="shared" si="6"/>
        <v>356.7</v>
      </c>
      <c r="T104" s="30"/>
    </row>
    <row r="105" spans="1:20">
      <c r="A105" s="45" t="s">
        <v>103</v>
      </c>
      <c r="B105" s="163"/>
      <c r="C105" s="166"/>
      <c r="D105" s="44"/>
      <c r="E105" s="44">
        <v>3815</v>
      </c>
      <c r="F105" s="44"/>
      <c r="G105" s="44"/>
      <c r="H105" s="44"/>
      <c r="I105" s="44"/>
      <c r="J105" s="44"/>
      <c r="K105" s="44"/>
      <c r="L105" s="44"/>
      <c r="M105" s="44"/>
      <c r="N105" s="44"/>
      <c r="O105" s="44"/>
      <c r="P105" s="44"/>
      <c r="Q105" s="44"/>
      <c r="R105" s="44">
        <v>-2945.4</v>
      </c>
      <c r="S105" s="48">
        <f t="shared" si="6"/>
        <v>869.59999999999991</v>
      </c>
      <c r="T105" s="30"/>
    </row>
    <row r="106" spans="1:20">
      <c r="A106" s="45" t="s">
        <v>102</v>
      </c>
      <c r="B106" s="164"/>
      <c r="C106" s="167"/>
      <c r="D106" s="44"/>
      <c r="E106" s="44"/>
      <c r="F106" s="44"/>
      <c r="G106" s="44"/>
      <c r="H106" s="44"/>
      <c r="I106" s="44"/>
      <c r="J106" s="44">
        <v>1978</v>
      </c>
      <c r="K106" s="44"/>
      <c r="L106" s="44">
        <f>750+1209.7</f>
        <v>1959.7</v>
      </c>
      <c r="M106" s="44"/>
      <c r="N106" s="44"/>
      <c r="O106" s="44"/>
      <c r="P106" s="44"/>
      <c r="Q106" s="44"/>
      <c r="R106" s="44">
        <v>-1083.8</v>
      </c>
      <c r="S106" s="48">
        <f t="shared" si="6"/>
        <v>2853.8999999999996</v>
      </c>
      <c r="T106" s="30"/>
    </row>
    <row r="107" spans="1:20" ht="31.5">
      <c r="A107" s="45" t="s">
        <v>66</v>
      </c>
      <c r="B107" s="68" t="s">
        <v>68</v>
      </c>
      <c r="C107" s="69" t="s">
        <v>67</v>
      </c>
      <c r="D107" s="44"/>
      <c r="E107" s="44"/>
      <c r="F107" s="44"/>
      <c r="G107" s="44"/>
      <c r="H107" s="44"/>
      <c r="I107" s="44"/>
      <c r="J107" s="44"/>
      <c r="K107" s="44"/>
      <c r="L107" s="44"/>
      <c r="M107" s="44"/>
      <c r="N107" s="44"/>
      <c r="O107" s="44"/>
      <c r="P107" s="44"/>
      <c r="Q107" s="44"/>
      <c r="R107" s="44"/>
      <c r="S107" s="48">
        <f t="shared" si="6"/>
        <v>0</v>
      </c>
      <c r="T107" s="30"/>
    </row>
    <row r="108" spans="1:20" ht="31.5">
      <c r="A108" s="45" t="s">
        <v>249</v>
      </c>
      <c r="B108" s="162" t="s">
        <v>13</v>
      </c>
      <c r="C108" s="165" t="s">
        <v>12</v>
      </c>
      <c r="D108" s="44"/>
      <c r="E108" s="44"/>
      <c r="F108" s="44"/>
      <c r="G108" s="44"/>
      <c r="H108" s="44"/>
      <c r="I108" s="44"/>
      <c r="J108" s="44"/>
      <c r="K108" s="44"/>
      <c r="L108" s="44"/>
      <c r="M108" s="44"/>
      <c r="N108" s="44"/>
      <c r="O108" s="44">
        <v>3589.4</v>
      </c>
      <c r="P108" s="44"/>
      <c r="Q108" s="44"/>
      <c r="R108" s="44"/>
      <c r="S108" s="48">
        <f t="shared" si="6"/>
        <v>3589.4</v>
      </c>
      <c r="T108" s="30"/>
    </row>
    <row r="109" spans="1:20">
      <c r="A109" s="45" t="s">
        <v>273</v>
      </c>
      <c r="B109" s="163"/>
      <c r="C109" s="166"/>
      <c r="D109" s="44"/>
      <c r="E109" s="44"/>
      <c r="F109" s="44"/>
      <c r="G109" s="44"/>
      <c r="H109" s="44"/>
      <c r="I109" s="44"/>
      <c r="J109" s="44"/>
      <c r="K109" s="44"/>
      <c r="L109" s="44"/>
      <c r="M109" s="44"/>
      <c r="N109" s="44"/>
      <c r="O109" s="44"/>
      <c r="P109" s="44"/>
      <c r="Q109" s="44">
        <v>330.5</v>
      </c>
      <c r="R109" s="44">
        <v>-1086.7</v>
      </c>
      <c r="S109" s="48">
        <f t="shared" si="6"/>
        <v>-756.2</v>
      </c>
      <c r="T109" s="30"/>
    </row>
    <row r="110" spans="1:20" ht="31.5">
      <c r="A110" s="45" t="s">
        <v>208</v>
      </c>
      <c r="B110" s="163"/>
      <c r="C110" s="166"/>
      <c r="D110" s="44"/>
      <c r="E110" s="44"/>
      <c r="F110" s="44"/>
      <c r="G110" s="44"/>
      <c r="H110" s="44"/>
      <c r="I110" s="44"/>
      <c r="J110" s="44"/>
      <c r="K110" s="44"/>
      <c r="L110" s="44">
        <v>307</v>
      </c>
      <c r="M110" s="44"/>
      <c r="N110" s="44"/>
      <c r="O110" s="44"/>
      <c r="P110" s="44"/>
      <c r="Q110" s="44"/>
      <c r="R110" s="44"/>
      <c r="S110" s="48">
        <f t="shared" si="6"/>
        <v>307</v>
      </c>
      <c r="T110" s="30"/>
    </row>
    <row r="111" spans="1:20">
      <c r="A111" s="45" t="s">
        <v>69</v>
      </c>
      <c r="B111" s="163"/>
      <c r="C111" s="166"/>
      <c r="D111" s="44"/>
      <c r="E111" s="44"/>
      <c r="F111" s="44"/>
      <c r="G111" s="44"/>
      <c r="H111" s="44"/>
      <c r="I111" s="44"/>
      <c r="J111" s="44"/>
      <c r="K111" s="44"/>
      <c r="L111" s="44"/>
      <c r="M111" s="44"/>
      <c r="N111" s="44"/>
      <c r="O111" s="44"/>
      <c r="P111" s="44"/>
      <c r="Q111" s="44">
        <v>-197.1</v>
      </c>
      <c r="R111" s="44">
        <v>-40.700000000000003</v>
      </c>
      <c r="S111" s="48">
        <f t="shared" si="6"/>
        <v>-237.8</v>
      </c>
      <c r="T111" s="30"/>
    </row>
    <row r="112" spans="1:20" ht="31.5">
      <c r="A112" s="45" t="s">
        <v>93</v>
      </c>
      <c r="B112" s="163"/>
      <c r="C112" s="166"/>
      <c r="D112" s="44"/>
      <c r="E112" s="44"/>
      <c r="F112" s="44"/>
      <c r="G112" s="44"/>
      <c r="H112" s="44"/>
      <c r="I112" s="44"/>
      <c r="J112" s="44"/>
      <c r="K112" s="44"/>
      <c r="L112" s="44"/>
      <c r="M112" s="44"/>
      <c r="N112" s="44"/>
      <c r="O112" s="44"/>
      <c r="P112" s="44"/>
      <c r="Q112" s="44"/>
      <c r="R112" s="44"/>
      <c r="S112" s="48">
        <f t="shared" si="6"/>
        <v>0</v>
      </c>
      <c r="T112" s="30"/>
    </row>
    <row r="113" spans="1:20" ht="31.5">
      <c r="A113" s="45" t="s">
        <v>179</v>
      </c>
      <c r="B113" s="163"/>
      <c r="C113" s="166"/>
      <c r="D113" s="44"/>
      <c r="E113" s="44"/>
      <c r="F113" s="44"/>
      <c r="G113" s="44"/>
      <c r="H113" s="44"/>
      <c r="I113" s="44"/>
      <c r="J113" s="44">
        <v>128.69999999999999</v>
      </c>
      <c r="K113" s="44"/>
      <c r="L113" s="44"/>
      <c r="M113" s="44"/>
      <c r="N113" s="44"/>
      <c r="O113" s="44"/>
      <c r="P113" s="44"/>
      <c r="Q113" s="44"/>
      <c r="R113" s="44">
        <v>-129.69999999999999</v>
      </c>
      <c r="S113" s="48">
        <f t="shared" si="6"/>
        <v>-1</v>
      </c>
      <c r="T113" s="30"/>
    </row>
    <row r="114" spans="1:20">
      <c r="A114" s="45" t="s">
        <v>94</v>
      </c>
      <c r="B114" s="163"/>
      <c r="C114" s="166"/>
      <c r="D114" s="44"/>
      <c r="E114" s="44"/>
      <c r="F114" s="44"/>
      <c r="G114" s="44"/>
      <c r="H114" s="44"/>
      <c r="I114" s="44"/>
      <c r="J114" s="44"/>
      <c r="K114" s="44"/>
      <c r="L114" s="44"/>
      <c r="M114" s="44"/>
      <c r="N114" s="44"/>
      <c r="O114" s="44"/>
      <c r="P114" s="44"/>
      <c r="Q114" s="44"/>
      <c r="R114" s="44">
        <v>-184.1</v>
      </c>
      <c r="S114" s="48">
        <f t="shared" si="6"/>
        <v>-184.1</v>
      </c>
      <c r="T114" s="30"/>
    </row>
    <row r="115" spans="1:20" ht="31.5">
      <c r="A115" s="42" t="s">
        <v>143</v>
      </c>
      <c r="B115" s="163"/>
      <c r="C115" s="166"/>
      <c r="D115" s="44"/>
      <c r="E115" s="44"/>
      <c r="F115" s="44">
        <v>435.2</v>
      </c>
      <c r="G115" s="44"/>
      <c r="H115" s="44"/>
      <c r="I115" s="44"/>
      <c r="J115" s="44"/>
      <c r="K115" s="44"/>
      <c r="L115" s="44"/>
      <c r="M115" s="44"/>
      <c r="N115" s="44"/>
      <c r="O115" s="44"/>
      <c r="P115" s="44"/>
      <c r="Q115" s="44"/>
      <c r="R115" s="44">
        <v>-643.79999999999995</v>
      </c>
      <c r="S115" s="48">
        <f t="shared" si="6"/>
        <v>-208.59999999999997</v>
      </c>
      <c r="T115" s="30"/>
    </row>
    <row r="116" spans="1:20" ht="31.5">
      <c r="A116" s="42" t="s">
        <v>73</v>
      </c>
      <c r="B116" s="164"/>
      <c r="C116" s="167"/>
      <c r="D116" s="44"/>
      <c r="E116" s="44"/>
      <c r="F116" s="44"/>
      <c r="G116" s="44"/>
      <c r="H116" s="44"/>
      <c r="I116" s="44"/>
      <c r="J116" s="44"/>
      <c r="K116" s="44"/>
      <c r="L116" s="44"/>
      <c r="M116" s="44"/>
      <c r="N116" s="44"/>
      <c r="O116" s="44"/>
      <c r="P116" s="44"/>
      <c r="Q116" s="44"/>
      <c r="R116" s="44"/>
      <c r="S116" s="48">
        <f t="shared" si="6"/>
        <v>0</v>
      </c>
      <c r="T116" s="30"/>
    </row>
    <row r="117" spans="1:20" ht="78.75">
      <c r="A117" s="45" t="s">
        <v>50</v>
      </c>
      <c r="B117" s="59" t="s">
        <v>47</v>
      </c>
      <c r="C117" s="58" t="s">
        <v>46</v>
      </c>
      <c r="D117" s="44"/>
      <c r="E117" s="44"/>
      <c r="F117" s="44"/>
      <c r="G117" s="44"/>
      <c r="H117" s="44"/>
      <c r="I117" s="44"/>
      <c r="J117" s="44"/>
      <c r="K117" s="44"/>
      <c r="L117" s="44"/>
      <c r="M117" s="44"/>
      <c r="N117" s="44"/>
      <c r="O117" s="44"/>
      <c r="P117" s="44"/>
      <c r="Q117" s="44"/>
      <c r="R117" s="44">
        <v>-1401.6</v>
      </c>
      <c r="S117" s="48">
        <f t="shared" si="6"/>
        <v>-1401.6</v>
      </c>
      <c r="T117" s="30"/>
    </row>
    <row r="118" spans="1:20" ht="31.5">
      <c r="A118" s="45" t="s">
        <v>59</v>
      </c>
      <c r="B118" s="67" t="s">
        <v>58</v>
      </c>
      <c r="C118" s="66" t="s">
        <v>57</v>
      </c>
      <c r="D118" s="44"/>
      <c r="E118" s="44"/>
      <c r="F118" s="44"/>
      <c r="G118" s="44"/>
      <c r="H118" s="44"/>
      <c r="I118" s="44"/>
      <c r="J118" s="44"/>
      <c r="K118" s="44"/>
      <c r="L118" s="44"/>
      <c r="M118" s="44"/>
      <c r="N118" s="44"/>
      <c r="O118" s="44"/>
      <c r="P118" s="44"/>
      <c r="Q118" s="44"/>
      <c r="R118" s="44">
        <v>-13000</v>
      </c>
      <c r="S118" s="48">
        <f t="shared" si="6"/>
        <v>-13000</v>
      </c>
      <c r="T118" s="30"/>
    </row>
    <row r="119" spans="1:20">
      <c r="A119" s="63"/>
      <c r="B119" s="34"/>
      <c r="C119" s="33"/>
      <c r="D119" s="30"/>
      <c r="E119" s="30"/>
      <c r="F119" s="30"/>
      <c r="G119" s="30"/>
      <c r="H119" s="30"/>
      <c r="I119" s="30"/>
      <c r="J119" s="30"/>
      <c r="K119" s="30"/>
      <c r="L119" s="30"/>
      <c r="M119" s="30"/>
      <c r="N119" s="30"/>
      <c r="O119" s="30"/>
      <c r="P119" s="30"/>
      <c r="Q119" s="30"/>
      <c r="R119" s="30"/>
      <c r="S119" s="30"/>
      <c r="T119" s="30"/>
    </row>
    <row r="120" spans="1:20">
      <c r="A120" s="28"/>
      <c r="B120" s="28"/>
      <c r="C120" s="33"/>
      <c r="D120" s="30"/>
      <c r="E120" s="30"/>
      <c r="F120" s="30"/>
      <c r="G120" s="30"/>
      <c r="H120" s="30"/>
      <c r="I120" s="30"/>
      <c r="J120" s="30"/>
      <c r="K120" s="30"/>
      <c r="L120" s="30"/>
      <c r="M120" s="30"/>
      <c r="N120" s="30"/>
      <c r="O120" s="30"/>
      <c r="P120" s="30"/>
      <c r="Q120" s="30"/>
      <c r="R120" s="30"/>
      <c r="S120" s="30"/>
      <c r="T120" s="30"/>
    </row>
    <row r="121" spans="1:20">
      <c r="A121" s="28"/>
      <c r="B121" s="28"/>
      <c r="C121" s="33"/>
      <c r="D121" s="30"/>
      <c r="E121" s="30"/>
      <c r="F121" s="30"/>
      <c r="G121" s="30"/>
      <c r="H121" s="30"/>
      <c r="I121" s="30"/>
      <c r="J121" s="30"/>
      <c r="K121" s="30"/>
      <c r="L121" s="30"/>
      <c r="M121" s="30"/>
      <c r="N121" s="30"/>
      <c r="O121" s="30"/>
      <c r="P121" s="30"/>
      <c r="Q121" s="30"/>
      <c r="R121" s="30"/>
      <c r="S121" s="30"/>
      <c r="T121" s="30"/>
    </row>
    <row r="122" spans="1:20">
      <c r="A122" s="28"/>
      <c r="B122" s="28"/>
      <c r="C122" s="33"/>
      <c r="D122" s="29"/>
      <c r="E122" s="29"/>
      <c r="F122" s="29"/>
      <c r="G122" s="29"/>
      <c r="H122" s="29"/>
      <c r="I122" s="29"/>
      <c r="J122" s="29"/>
      <c r="K122" s="29"/>
      <c r="L122" s="29"/>
      <c r="M122" s="29"/>
      <c r="N122" s="29"/>
      <c r="O122" s="29"/>
      <c r="P122" s="29"/>
      <c r="Q122" s="29"/>
      <c r="R122" s="29"/>
      <c r="S122" s="29"/>
      <c r="T122" s="29"/>
    </row>
    <row r="123" spans="1:20">
      <c r="A123" s="28"/>
      <c r="B123" s="28"/>
      <c r="C123" s="31"/>
      <c r="D123" s="29"/>
      <c r="E123" s="29"/>
      <c r="F123" s="29"/>
      <c r="G123" s="29"/>
      <c r="H123" s="29"/>
      <c r="I123" s="29"/>
      <c r="J123" s="29"/>
      <c r="K123" s="29"/>
      <c r="L123" s="29"/>
      <c r="M123" s="29"/>
      <c r="N123" s="29"/>
      <c r="O123" s="29"/>
      <c r="P123" s="29"/>
      <c r="Q123" s="29"/>
      <c r="R123" s="29"/>
      <c r="S123" s="29"/>
      <c r="T123" s="29"/>
    </row>
    <row r="124" spans="1:20">
      <c r="C124" s="32"/>
      <c r="D124" s="29"/>
      <c r="E124" s="29"/>
      <c r="F124" s="29"/>
      <c r="G124" s="29"/>
      <c r="H124" s="29"/>
      <c r="I124" s="29"/>
      <c r="J124" s="29"/>
      <c r="K124" s="29"/>
      <c r="L124" s="29"/>
      <c r="M124" s="29"/>
      <c r="N124" s="29"/>
      <c r="O124" s="29"/>
      <c r="P124" s="29"/>
      <c r="Q124" s="29"/>
      <c r="R124" s="29"/>
      <c r="S124" s="29"/>
      <c r="T124" s="29"/>
    </row>
    <row r="125" spans="1:20">
      <c r="C125" s="32"/>
    </row>
  </sheetData>
  <mergeCells count="26">
    <mergeCell ref="B91:B92"/>
    <mergeCell ref="C91:C92"/>
    <mergeCell ref="B31:B34"/>
    <mergeCell ref="A1:I1"/>
    <mergeCell ref="B3:C3"/>
    <mergeCell ref="C31:C34"/>
    <mergeCell ref="C35:C36"/>
    <mergeCell ref="B35:B36"/>
    <mergeCell ref="C54:C56"/>
    <mergeCell ref="B54:B56"/>
    <mergeCell ref="B108:B116"/>
    <mergeCell ref="C108:C116"/>
    <mergeCell ref="B37:B51"/>
    <mergeCell ref="C37:C51"/>
    <mergeCell ref="B57:B68"/>
    <mergeCell ref="C57:C68"/>
    <mergeCell ref="B71:B80"/>
    <mergeCell ref="C71:C80"/>
    <mergeCell ref="B69:B70"/>
    <mergeCell ref="C69:C70"/>
    <mergeCell ref="B82:B90"/>
    <mergeCell ref="C82:C90"/>
    <mergeCell ref="B93:B95"/>
    <mergeCell ref="C93:C95"/>
    <mergeCell ref="B97:B106"/>
    <mergeCell ref="C97:C106"/>
  </mergeCells>
  <pageMargins left="0.31496062992125984" right="0.31496062992125984" top="0.15748031496062992" bottom="0.15748031496062992" header="0.31496062992125984" footer="0.31496062992125984"/>
  <pageSetup paperSize="9" scale="34" fitToHeight="0"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2:F37"/>
  <sheetViews>
    <sheetView zoomScale="145" zoomScaleNormal="145" workbookViewId="0">
      <pane ySplit="4" topLeftCell="A5" activePane="bottomLeft" state="frozen"/>
      <selection pane="bottomLeft" activeCell="F28" sqref="F28"/>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185</v>
      </c>
      <c r="B5" s="186"/>
      <c r="C5" s="186"/>
      <c r="D5" s="186"/>
      <c r="E5" s="186"/>
      <c r="F5" s="187"/>
    </row>
    <row r="6" spans="1:6">
      <c r="A6" s="9" t="s">
        <v>8</v>
      </c>
      <c r="B6" s="10"/>
      <c r="C6" s="71" t="s">
        <v>131</v>
      </c>
      <c r="D6" s="72"/>
      <c r="E6" s="73"/>
      <c r="F6" s="21"/>
    </row>
    <row r="7" spans="1:6">
      <c r="A7" s="188" t="s">
        <v>6</v>
      </c>
      <c r="B7" s="189"/>
      <c r="C7" s="189"/>
      <c r="D7" s="189"/>
      <c r="E7" s="189"/>
      <c r="F7" s="190"/>
    </row>
    <row r="8" spans="1:6" ht="27.75" customHeight="1">
      <c r="A8" s="24"/>
      <c r="B8" s="76" t="s">
        <v>166</v>
      </c>
      <c r="C8" s="25">
        <v>29984.400000000001</v>
      </c>
      <c r="D8" s="25">
        <v>39248.400000000001</v>
      </c>
      <c r="E8" s="25">
        <f t="shared" ref="E8:E10" si="0">C8+D8</f>
        <v>69232.800000000003</v>
      </c>
      <c r="F8" s="22"/>
    </row>
    <row r="9" spans="1:6" ht="96" customHeight="1">
      <c r="A9" s="24"/>
      <c r="B9" s="76" t="s">
        <v>186</v>
      </c>
      <c r="C9" s="25">
        <v>0</v>
      </c>
      <c r="D9" s="25">
        <v>366</v>
      </c>
      <c r="E9" s="25">
        <f t="shared" si="0"/>
        <v>366</v>
      </c>
      <c r="F9" s="22"/>
    </row>
    <row r="10" spans="1:6" ht="25.5">
      <c r="A10" s="24"/>
      <c r="B10" s="76" t="s">
        <v>187</v>
      </c>
      <c r="C10" s="25">
        <v>0</v>
      </c>
      <c r="D10" s="25">
        <v>400</v>
      </c>
      <c r="E10" s="25">
        <f t="shared" si="0"/>
        <v>400</v>
      </c>
      <c r="F10" s="22" t="s">
        <v>188</v>
      </c>
    </row>
    <row r="11" spans="1:6">
      <c r="A11" s="13"/>
      <c r="B11" s="14" t="s">
        <v>4</v>
      </c>
      <c r="C11" s="15"/>
      <c r="D11" s="15">
        <f>SUM(D8:D10)</f>
        <v>40014.400000000001</v>
      </c>
      <c r="E11" s="15"/>
      <c r="F11" s="16"/>
    </row>
    <row r="12" spans="1:6" ht="18.75" hidden="1" customHeight="1">
      <c r="A12" s="188" t="s">
        <v>7</v>
      </c>
      <c r="B12" s="189"/>
      <c r="C12" s="189"/>
      <c r="D12" s="189"/>
      <c r="E12" s="189"/>
      <c r="F12" s="190"/>
    </row>
    <row r="13" spans="1:6" ht="25.5" hidden="1">
      <c r="A13" s="11"/>
      <c r="B13" s="76" t="s">
        <v>71</v>
      </c>
      <c r="C13" s="12"/>
      <c r="D13" s="12"/>
      <c r="E13" s="12"/>
      <c r="F13" s="77"/>
    </row>
    <row r="14" spans="1:6" s="4" customFormat="1" hidden="1">
      <c r="A14" s="13"/>
      <c r="B14" s="13" t="s">
        <v>4</v>
      </c>
      <c r="C14" s="17"/>
      <c r="D14" s="17">
        <f>SUM(D13:D13)</f>
        <v>0</v>
      </c>
      <c r="E14" s="17"/>
      <c r="F14" s="13"/>
    </row>
    <row r="15" spans="1:6">
      <c r="A15" s="191" t="s">
        <v>5</v>
      </c>
      <c r="B15" s="191"/>
      <c r="C15" s="191"/>
      <c r="D15" s="191"/>
      <c r="E15" s="191"/>
      <c r="F15" s="191"/>
    </row>
    <row r="16" spans="1:6" ht="63" customHeight="1">
      <c r="A16" s="133" t="s">
        <v>16</v>
      </c>
      <c r="B16" s="94" t="s">
        <v>189</v>
      </c>
      <c r="C16" s="134">
        <v>8308.2000000000007</v>
      </c>
      <c r="D16" s="86">
        <v>366</v>
      </c>
      <c r="E16" s="134">
        <f>C16+D16</f>
        <v>8674.2000000000007</v>
      </c>
      <c r="F16" s="140" t="s">
        <v>191</v>
      </c>
    </row>
    <row r="17" spans="1:6" ht="81" customHeight="1">
      <c r="A17" s="133" t="s">
        <v>190</v>
      </c>
      <c r="B17" s="94" t="s">
        <v>192</v>
      </c>
      <c r="C17" s="134">
        <v>0</v>
      </c>
      <c r="D17" s="86">
        <v>924.5</v>
      </c>
      <c r="E17" s="134">
        <f>C17+D17</f>
        <v>924.5</v>
      </c>
      <c r="F17" s="200" t="s">
        <v>193</v>
      </c>
    </row>
    <row r="18" spans="1:6">
      <c r="A18" s="178" t="s">
        <v>3</v>
      </c>
      <c r="B18" s="180" t="s">
        <v>10</v>
      </c>
      <c r="C18" s="182">
        <f>805659.1+938</f>
        <v>806597.1</v>
      </c>
      <c r="D18" s="139">
        <v>-924.5</v>
      </c>
      <c r="E18" s="182">
        <f>C18+D18+D19+D20</f>
        <v>836587.79999999993</v>
      </c>
      <c r="F18" s="201"/>
    </row>
    <row r="19" spans="1:6" ht="31.5" customHeight="1">
      <c r="A19" s="194"/>
      <c r="B19" s="199"/>
      <c r="C19" s="198"/>
      <c r="D19" s="86">
        <v>20000</v>
      </c>
      <c r="E19" s="198"/>
      <c r="F19" s="126" t="s">
        <v>196</v>
      </c>
    </row>
    <row r="20" spans="1:6">
      <c r="A20" s="179"/>
      <c r="B20" s="181"/>
      <c r="C20" s="183"/>
      <c r="D20" s="86">
        <v>10915.2</v>
      </c>
      <c r="E20" s="183"/>
      <c r="F20" s="200" t="s">
        <v>197</v>
      </c>
    </row>
    <row r="21" spans="1:6">
      <c r="A21" s="178" t="s">
        <v>23</v>
      </c>
      <c r="B21" s="180" t="s">
        <v>26</v>
      </c>
      <c r="C21" s="182">
        <f>161448.8-13.5</f>
        <v>161435.29999999999</v>
      </c>
      <c r="D21" s="86">
        <v>492.4</v>
      </c>
      <c r="E21" s="182">
        <f>C21+D21+D22+D23+D24</f>
        <v>167113.59999999998</v>
      </c>
      <c r="F21" s="201"/>
    </row>
    <row r="22" spans="1:6" ht="26.25">
      <c r="A22" s="194"/>
      <c r="B22" s="199"/>
      <c r="C22" s="198"/>
      <c r="D22" s="86">
        <v>2000</v>
      </c>
      <c r="E22" s="198"/>
      <c r="F22" s="128" t="s">
        <v>198</v>
      </c>
    </row>
    <row r="23" spans="1:6" ht="26.25">
      <c r="A23" s="194"/>
      <c r="B23" s="199"/>
      <c r="C23" s="198"/>
      <c r="D23" s="86">
        <v>2785.9</v>
      </c>
      <c r="E23" s="198"/>
      <c r="F23" s="128" t="s">
        <v>199</v>
      </c>
    </row>
    <row r="24" spans="1:6" ht="26.25">
      <c r="A24" s="179"/>
      <c r="B24" s="181"/>
      <c r="C24" s="183"/>
      <c r="D24" s="86">
        <v>400</v>
      </c>
      <c r="E24" s="183"/>
      <c r="F24" s="128" t="s">
        <v>200</v>
      </c>
    </row>
    <row r="25" spans="1:6" ht="67.5" customHeight="1">
      <c r="A25" s="178" t="s">
        <v>24</v>
      </c>
      <c r="B25" s="180" t="s">
        <v>27</v>
      </c>
      <c r="C25" s="182">
        <f>92226.7+200</f>
        <v>92426.7</v>
      </c>
      <c r="D25" s="86">
        <v>582.9</v>
      </c>
      <c r="E25" s="182">
        <f>C25+D25+D26+D27</f>
        <v>95174.599999999991</v>
      </c>
      <c r="F25" s="126" t="s">
        <v>195</v>
      </c>
    </row>
    <row r="26" spans="1:6" ht="55.5" customHeight="1">
      <c r="A26" s="194"/>
      <c r="B26" s="199"/>
      <c r="C26" s="198"/>
      <c r="D26" s="86">
        <v>205.3</v>
      </c>
      <c r="E26" s="198"/>
      <c r="F26" s="126" t="s">
        <v>201</v>
      </c>
    </row>
    <row r="27" spans="1:6" ht="45.75" customHeight="1">
      <c r="A27" s="179"/>
      <c r="B27" s="181"/>
      <c r="C27" s="183"/>
      <c r="D27" s="86">
        <v>1959.7</v>
      </c>
      <c r="E27" s="183"/>
      <c r="F27" s="126" t="s">
        <v>194</v>
      </c>
    </row>
    <row r="28" spans="1:6" ht="51.75">
      <c r="A28" s="97" t="s">
        <v>12</v>
      </c>
      <c r="B28" s="96" t="s">
        <v>203</v>
      </c>
      <c r="C28" s="98">
        <v>17475</v>
      </c>
      <c r="D28" s="86">
        <v>307</v>
      </c>
      <c r="E28" s="98">
        <f>C28+D28</f>
        <v>17782</v>
      </c>
      <c r="F28" s="128" t="s">
        <v>202</v>
      </c>
    </row>
    <row r="29" spans="1:6" s="3" customFormat="1">
      <c r="A29" s="18"/>
      <c r="B29" s="14" t="s">
        <v>4</v>
      </c>
      <c r="C29" s="17"/>
      <c r="D29" s="17">
        <f>SUM(D16:D28)</f>
        <v>40014.400000000009</v>
      </c>
      <c r="E29" s="17"/>
      <c r="F29" s="19"/>
    </row>
    <row r="30" spans="1:6">
      <c r="A30" s="20" t="s">
        <v>109</v>
      </c>
      <c r="B30" s="20"/>
      <c r="C30" s="20"/>
      <c r="D30" s="95" t="s">
        <v>118</v>
      </c>
      <c r="E30" s="71"/>
      <c r="F30" s="71"/>
    </row>
    <row r="31" spans="1:6">
      <c r="A31" s="5"/>
      <c r="B31" s="6"/>
      <c r="C31" s="7"/>
      <c r="D31" s="7"/>
      <c r="E31" s="7"/>
      <c r="F31" s="6"/>
    </row>
    <row r="32" spans="1:6">
      <c r="A32" s="5"/>
      <c r="B32" s="6"/>
      <c r="C32" s="7"/>
      <c r="D32" s="7"/>
      <c r="E32" s="7"/>
      <c r="F32" s="6"/>
    </row>
    <row r="33" spans="1:6">
      <c r="A33" s="5"/>
      <c r="B33" s="6"/>
      <c r="C33" s="7"/>
      <c r="D33" s="7"/>
      <c r="E33" s="7"/>
      <c r="F33" s="6"/>
    </row>
    <row r="34" spans="1:6">
      <c r="A34" s="5"/>
      <c r="B34" s="6"/>
      <c r="C34" s="7"/>
      <c r="D34" s="7"/>
      <c r="E34" s="7"/>
      <c r="F34" s="6"/>
    </row>
    <row r="35" spans="1:6">
      <c r="A35" s="5"/>
      <c r="B35" s="6"/>
      <c r="C35" s="7"/>
      <c r="D35" s="7"/>
      <c r="E35" s="7"/>
      <c r="F35" s="6"/>
    </row>
    <row r="36" spans="1:6">
      <c r="A36" s="5"/>
      <c r="B36" s="6"/>
      <c r="C36" s="7"/>
      <c r="D36" s="7"/>
      <c r="E36" s="7"/>
      <c r="F36" s="6"/>
    </row>
    <row r="37" spans="1:6">
      <c r="A37" s="5"/>
      <c r="B37" s="6"/>
      <c r="C37" s="7"/>
      <c r="D37" s="7"/>
      <c r="E37" s="7"/>
      <c r="F37" s="6"/>
    </row>
  </sheetData>
  <mergeCells count="19">
    <mergeCell ref="E25:E27"/>
    <mergeCell ref="C25:C27"/>
    <mergeCell ref="B25:B27"/>
    <mergeCell ref="A25:A27"/>
    <mergeCell ref="F17:F18"/>
    <mergeCell ref="F20:F21"/>
    <mergeCell ref="C18:C20"/>
    <mergeCell ref="E18:E20"/>
    <mergeCell ref="A18:A20"/>
    <mergeCell ref="B18:B20"/>
    <mergeCell ref="E21:E24"/>
    <mergeCell ref="C21:C24"/>
    <mergeCell ref="B21:B24"/>
    <mergeCell ref="A21:A24"/>
    <mergeCell ref="A2:F2"/>
    <mergeCell ref="A5:F5"/>
    <mergeCell ref="A7:F7"/>
    <mergeCell ref="A12:F12"/>
    <mergeCell ref="A15:F15"/>
  </mergeCells>
  <hyperlinks>
    <hyperlink ref="D30" r:id="rId1"/>
    <hyperlink ref="C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11.xml><?xml version="1.0" encoding="utf-8"?>
<worksheet xmlns="http://schemas.openxmlformats.org/spreadsheetml/2006/main" xmlns:r="http://schemas.openxmlformats.org/officeDocument/2006/relationships">
  <sheetPr>
    <pageSetUpPr fitToPage="1"/>
  </sheetPr>
  <dimension ref="A2:F38"/>
  <sheetViews>
    <sheetView zoomScale="145" zoomScaleNormal="145" workbookViewId="0">
      <pane ySplit="4" topLeftCell="A5" activePane="bottomLeft" state="frozen"/>
      <selection pane="bottomLeft" activeCell="B33" sqref="B33"/>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209</v>
      </c>
      <c r="B5" s="186"/>
      <c r="C5" s="186"/>
      <c r="D5" s="186"/>
      <c r="E5" s="186"/>
      <c r="F5" s="187"/>
    </row>
    <row r="6" spans="1:6">
      <c r="A6" s="9" t="s">
        <v>8</v>
      </c>
      <c r="B6" s="10"/>
      <c r="C6" s="71" t="s">
        <v>131</v>
      </c>
      <c r="D6" s="72"/>
      <c r="E6" s="73"/>
      <c r="F6" s="21"/>
    </row>
    <row r="7" spans="1:6" hidden="1">
      <c r="A7" s="188" t="s">
        <v>6</v>
      </c>
      <c r="B7" s="189"/>
      <c r="C7" s="189"/>
      <c r="D7" s="189"/>
      <c r="E7" s="189"/>
      <c r="F7" s="190"/>
    </row>
    <row r="8" spans="1:6" ht="27.75" hidden="1" customHeight="1">
      <c r="A8" s="24"/>
      <c r="B8" s="76"/>
      <c r="C8" s="25"/>
      <c r="D8" s="25"/>
      <c r="E8" s="25"/>
      <c r="F8" s="22"/>
    </row>
    <row r="9" spans="1:6" ht="96" hidden="1" customHeight="1">
      <c r="A9" s="24"/>
      <c r="B9" s="76"/>
      <c r="C9" s="25"/>
      <c r="D9" s="25"/>
      <c r="E9" s="25"/>
      <c r="F9" s="22"/>
    </row>
    <row r="10" spans="1:6" hidden="1">
      <c r="A10" s="24"/>
      <c r="B10" s="76"/>
      <c r="C10" s="25"/>
      <c r="D10" s="25"/>
      <c r="E10" s="25"/>
      <c r="F10" s="22"/>
    </row>
    <row r="11" spans="1:6" hidden="1">
      <c r="A11" s="13"/>
      <c r="B11" s="14" t="s">
        <v>4</v>
      </c>
      <c r="C11" s="15"/>
      <c r="D11" s="15">
        <f>SUM(D8:D10)</f>
        <v>0</v>
      </c>
      <c r="E11" s="15"/>
      <c r="F11" s="16"/>
    </row>
    <row r="12" spans="1:6" ht="18.75" customHeight="1">
      <c r="A12" s="188" t="s">
        <v>7</v>
      </c>
      <c r="B12" s="189"/>
      <c r="C12" s="189"/>
      <c r="D12" s="189"/>
      <c r="E12" s="189"/>
      <c r="F12" s="190"/>
    </row>
    <row r="13" spans="1:6" ht="51">
      <c r="A13" s="11"/>
      <c r="B13" s="76" t="s">
        <v>210</v>
      </c>
      <c r="C13" s="12">
        <v>0</v>
      </c>
      <c r="D13" s="12">
        <v>80000</v>
      </c>
      <c r="E13" s="12">
        <f>C13+D13</f>
        <v>80000</v>
      </c>
      <c r="F13" s="77"/>
    </row>
    <row r="14" spans="1:6" ht="38.25">
      <c r="A14" s="11"/>
      <c r="B14" s="76" t="s">
        <v>211</v>
      </c>
      <c r="C14" s="12">
        <v>-80000</v>
      </c>
      <c r="D14" s="12">
        <v>-80000</v>
      </c>
      <c r="E14" s="12">
        <f>C14+D14</f>
        <v>-160000</v>
      </c>
      <c r="F14" s="77"/>
    </row>
    <row r="15" spans="1:6" s="4" customFormat="1">
      <c r="A15" s="13"/>
      <c r="B15" s="13" t="s">
        <v>4</v>
      </c>
      <c r="C15" s="17"/>
      <c r="D15" s="17">
        <f>SUM(D13:D14)</f>
        <v>0</v>
      </c>
      <c r="E15" s="17"/>
      <c r="F15" s="13"/>
    </row>
    <row r="16" spans="1:6" hidden="1">
      <c r="A16" s="191" t="s">
        <v>5</v>
      </c>
      <c r="B16" s="191"/>
      <c r="C16" s="191"/>
      <c r="D16" s="191"/>
      <c r="E16" s="191"/>
      <c r="F16" s="191"/>
    </row>
    <row r="17" spans="1:6" ht="63" hidden="1" customHeight="1">
      <c r="A17" s="137"/>
      <c r="B17" s="94"/>
      <c r="C17" s="138"/>
      <c r="D17" s="86"/>
      <c r="E17" s="138"/>
      <c r="F17" s="140"/>
    </row>
    <row r="18" spans="1:6" ht="81" hidden="1" customHeight="1">
      <c r="A18" s="137"/>
      <c r="B18" s="94"/>
      <c r="C18" s="138"/>
      <c r="D18" s="86"/>
      <c r="E18" s="138"/>
      <c r="F18" s="200"/>
    </row>
    <row r="19" spans="1:6" hidden="1">
      <c r="A19" s="178"/>
      <c r="B19" s="180"/>
      <c r="C19" s="182"/>
      <c r="D19" s="139"/>
      <c r="E19" s="182"/>
      <c r="F19" s="201"/>
    </row>
    <row r="20" spans="1:6" ht="31.5" hidden="1" customHeight="1">
      <c r="A20" s="194"/>
      <c r="B20" s="199"/>
      <c r="C20" s="198"/>
      <c r="D20" s="86"/>
      <c r="E20" s="198"/>
      <c r="F20" s="126"/>
    </row>
    <row r="21" spans="1:6" hidden="1">
      <c r="A21" s="179"/>
      <c r="B21" s="181"/>
      <c r="C21" s="183"/>
      <c r="D21" s="86"/>
      <c r="E21" s="183"/>
      <c r="F21" s="200"/>
    </row>
    <row r="22" spans="1:6" hidden="1">
      <c r="A22" s="178"/>
      <c r="B22" s="180"/>
      <c r="C22" s="182"/>
      <c r="D22" s="86"/>
      <c r="E22" s="182"/>
      <c r="F22" s="201"/>
    </row>
    <row r="23" spans="1:6" hidden="1">
      <c r="A23" s="194"/>
      <c r="B23" s="199"/>
      <c r="C23" s="198"/>
      <c r="D23" s="86"/>
      <c r="E23" s="198"/>
      <c r="F23" s="128"/>
    </row>
    <row r="24" spans="1:6" hidden="1">
      <c r="A24" s="194"/>
      <c r="B24" s="199"/>
      <c r="C24" s="198"/>
      <c r="D24" s="86"/>
      <c r="E24" s="198"/>
      <c r="F24" s="128"/>
    </row>
    <row r="25" spans="1:6" hidden="1">
      <c r="A25" s="179"/>
      <c r="B25" s="181"/>
      <c r="C25" s="183"/>
      <c r="D25" s="86"/>
      <c r="E25" s="183"/>
      <c r="F25" s="128"/>
    </row>
    <row r="26" spans="1:6" ht="67.5" hidden="1" customHeight="1">
      <c r="A26" s="178"/>
      <c r="B26" s="180"/>
      <c r="C26" s="182"/>
      <c r="D26" s="86"/>
      <c r="E26" s="182"/>
      <c r="F26" s="126"/>
    </row>
    <row r="27" spans="1:6" ht="55.5" hidden="1" customHeight="1">
      <c r="A27" s="194"/>
      <c r="B27" s="199"/>
      <c r="C27" s="198"/>
      <c r="D27" s="86"/>
      <c r="E27" s="198"/>
      <c r="F27" s="126"/>
    </row>
    <row r="28" spans="1:6" ht="45.75" hidden="1" customHeight="1">
      <c r="A28" s="179"/>
      <c r="B28" s="181"/>
      <c r="C28" s="183"/>
      <c r="D28" s="86"/>
      <c r="E28" s="183"/>
      <c r="F28" s="126"/>
    </row>
    <row r="29" spans="1:6" hidden="1">
      <c r="A29" s="97"/>
      <c r="B29" s="96"/>
      <c r="C29" s="98"/>
      <c r="D29" s="86"/>
      <c r="E29" s="98"/>
      <c r="F29" s="128"/>
    </row>
    <row r="30" spans="1:6" s="3" customFormat="1" hidden="1">
      <c r="A30" s="18"/>
      <c r="B30" s="14" t="s">
        <v>4</v>
      </c>
      <c r="C30" s="17"/>
      <c r="D30" s="17">
        <f>SUM(D17:D29)</f>
        <v>0</v>
      </c>
      <c r="E30" s="17"/>
      <c r="F30" s="19"/>
    </row>
    <row r="31" spans="1:6">
      <c r="A31" s="20" t="s">
        <v>109</v>
      </c>
      <c r="B31" s="20"/>
      <c r="C31" s="20"/>
      <c r="D31" s="95" t="s">
        <v>118</v>
      </c>
      <c r="E31" s="71"/>
      <c r="F31" s="71"/>
    </row>
    <row r="32" spans="1:6">
      <c r="A32" s="5"/>
      <c r="B32" s="6"/>
      <c r="C32" s="7"/>
      <c r="D32" s="7"/>
      <c r="E32" s="7"/>
      <c r="F32" s="6"/>
    </row>
    <row r="33" spans="1:6">
      <c r="A33" s="5"/>
      <c r="B33" s="6"/>
      <c r="C33" s="7"/>
      <c r="D33" s="7"/>
      <c r="E33" s="7"/>
      <c r="F33" s="6"/>
    </row>
    <row r="34" spans="1:6">
      <c r="A34" s="5"/>
      <c r="B34" s="6"/>
      <c r="C34" s="7"/>
      <c r="D34" s="7"/>
      <c r="E34" s="7"/>
      <c r="F34" s="6"/>
    </row>
    <row r="35" spans="1:6">
      <c r="A35" s="5"/>
      <c r="B35" s="6"/>
      <c r="C35" s="7"/>
      <c r="D35" s="7"/>
      <c r="E35" s="7"/>
      <c r="F35" s="6"/>
    </row>
    <row r="36" spans="1:6">
      <c r="A36" s="5"/>
      <c r="B36" s="6"/>
      <c r="C36" s="7"/>
      <c r="D36" s="7"/>
      <c r="E36" s="7"/>
      <c r="F36" s="6"/>
    </row>
    <row r="37" spans="1:6">
      <c r="A37" s="5"/>
      <c r="B37" s="6"/>
      <c r="C37" s="7"/>
      <c r="D37" s="7"/>
      <c r="E37" s="7"/>
      <c r="F37" s="6"/>
    </row>
    <row r="38" spans="1:6">
      <c r="A38" s="5"/>
      <c r="B38" s="6"/>
      <c r="C38" s="7"/>
      <c r="D38" s="7"/>
      <c r="E38" s="7"/>
      <c r="F38" s="6"/>
    </row>
  </sheetData>
  <mergeCells count="19">
    <mergeCell ref="A26:A28"/>
    <mergeCell ref="B26:B28"/>
    <mergeCell ref="C26:C28"/>
    <mergeCell ref="E26:E28"/>
    <mergeCell ref="A2:F2"/>
    <mergeCell ref="A5:F5"/>
    <mergeCell ref="A7:F7"/>
    <mergeCell ref="A12:F12"/>
    <mergeCell ref="A16:F16"/>
    <mergeCell ref="F18:F19"/>
    <mergeCell ref="A19:A21"/>
    <mergeCell ref="B19:B21"/>
    <mergeCell ref="C19:C21"/>
    <mergeCell ref="E19:E21"/>
    <mergeCell ref="F21:F22"/>
    <mergeCell ref="A22:A25"/>
    <mergeCell ref="B22:B25"/>
    <mergeCell ref="C22:C25"/>
    <mergeCell ref="E22:E25"/>
  </mergeCells>
  <hyperlinks>
    <hyperlink ref="D31" r:id="rId1"/>
    <hyperlink ref="C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12.xml><?xml version="1.0" encoding="utf-8"?>
<worksheet xmlns="http://schemas.openxmlformats.org/spreadsheetml/2006/main" xmlns:r="http://schemas.openxmlformats.org/officeDocument/2006/relationships">
  <sheetPr>
    <pageSetUpPr fitToPage="1"/>
  </sheetPr>
  <dimension ref="A2:F33"/>
  <sheetViews>
    <sheetView zoomScale="145" zoomScaleNormal="145" workbookViewId="0">
      <pane ySplit="4" topLeftCell="A5" activePane="bottomLeft" state="frozen"/>
      <selection pane="bottomLeft" activeCell="F19" sqref="F19"/>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214</v>
      </c>
      <c r="B5" s="186"/>
      <c r="C5" s="186"/>
      <c r="D5" s="186"/>
      <c r="E5" s="186"/>
      <c r="F5" s="187"/>
    </row>
    <row r="6" spans="1:6">
      <c r="A6" s="9" t="s">
        <v>8</v>
      </c>
      <c r="B6" s="10"/>
      <c r="C6" s="71" t="s">
        <v>131</v>
      </c>
      <c r="D6" s="72"/>
      <c r="E6" s="73"/>
      <c r="F6" s="21"/>
    </row>
    <row r="7" spans="1:6">
      <c r="A7" s="188" t="s">
        <v>6</v>
      </c>
      <c r="B7" s="189"/>
      <c r="C7" s="189"/>
      <c r="D7" s="189"/>
      <c r="E7" s="189"/>
      <c r="F7" s="190"/>
    </row>
    <row r="8" spans="1:6" ht="27.75" customHeight="1">
      <c r="A8" s="24"/>
      <c r="B8" s="76" t="s">
        <v>166</v>
      </c>
      <c r="C8" s="25">
        <v>69232.800000000003</v>
      </c>
      <c r="D8" s="25">
        <v>17180.5</v>
      </c>
      <c r="E8" s="25">
        <f t="shared" ref="E8" si="0">C8+D8</f>
        <v>86413.3</v>
      </c>
      <c r="F8" s="22"/>
    </row>
    <row r="9" spans="1:6">
      <c r="A9" s="13"/>
      <c r="B9" s="14" t="s">
        <v>4</v>
      </c>
      <c r="C9" s="15"/>
      <c r="D9" s="15">
        <f>SUM(D8:D8)</f>
        <v>17180.5</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51">
      <c r="A14" s="178" t="s">
        <v>16</v>
      </c>
      <c r="B14" s="180" t="s">
        <v>189</v>
      </c>
      <c r="C14" s="182">
        <f>8674.2+0.1</f>
        <v>8674.3000000000011</v>
      </c>
      <c r="D14" s="86">
        <v>558.4</v>
      </c>
      <c r="E14" s="182">
        <f>C14+D14+D15</f>
        <v>9247.7000000000007</v>
      </c>
      <c r="F14" s="140" t="s">
        <v>215</v>
      </c>
    </row>
    <row r="15" spans="1:6" ht="38.25">
      <c r="A15" s="179"/>
      <c r="B15" s="181"/>
      <c r="C15" s="183"/>
      <c r="D15" s="86">
        <v>15</v>
      </c>
      <c r="E15" s="183"/>
      <c r="F15" s="140" t="s">
        <v>216</v>
      </c>
    </row>
    <row r="16" spans="1:6" ht="38.25">
      <c r="A16" s="178" t="s">
        <v>22</v>
      </c>
      <c r="B16" s="180" t="s">
        <v>25</v>
      </c>
      <c r="C16" s="182">
        <v>38340.699999999997</v>
      </c>
      <c r="D16" s="86">
        <v>2700</v>
      </c>
      <c r="E16" s="182">
        <f>C16+D16+D17</f>
        <v>42955.7</v>
      </c>
      <c r="F16" s="140" t="s">
        <v>219</v>
      </c>
    </row>
    <row r="17" spans="1:6" ht="27.75" customHeight="1">
      <c r="A17" s="179"/>
      <c r="B17" s="181"/>
      <c r="C17" s="183"/>
      <c r="D17" s="86">
        <v>1915</v>
      </c>
      <c r="E17" s="183"/>
      <c r="F17" s="140" t="s">
        <v>220</v>
      </c>
    </row>
    <row r="18" spans="1:6" ht="43.5" customHeight="1">
      <c r="A18" s="178" t="s">
        <v>3</v>
      </c>
      <c r="B18" s="180" t="s">
        <v>10</v>
      </c>
      <c r="C18" s="182">
        <v>836587.8</v>
      </c>
      <c r="D18" s="139">
        <v>6647.1</v>
      </c>
      <c r="E18" s="182">
        <f>C18+D18+D19</f>
        <v>844669.20000000007</v>
      </c>
      <c r="F18" s="147" t="s">
        <v>217</v>
      </c>
    </row>
    <row r="19" spans="1:6">
      <c r="A19" s="179"/>
      <c r="B19" s="181"/>
      <c r="C19" s="183"/>
      <c r="D19" s="86">
        <v>1434.3</v>
      </c>
      <c r="E19" s="183"/>
      <c r="F19" s="126" t="s">
        <v>221</v>
      </c>
    </row>
    <row r="20" spans="1:6" ht="63.75">
      <c r="A20" s="97" t="s">
        <v>23</v>
      </c>
      <c r="B20" s="96" t="s">
        <v>26</v>
      </c>
      <c r="C20" s="98">
        <f>167113.6+68.2</f>
        <v>167181.80000000002</v>
      </c>
      <c r="D20" s="86">
        <v>1735.5</v>
      </c>
      <c r="E20" s="98">
        <f>C20+D20</f>
        <v>168917.30000000002</v>
      </c>
      <c r="F20" s="140" t="s">
        <v>222</v>
      </c>
    </row>
    <row r="21" spans="1:6" ht="46.5" customHeight="1">
      <c r="A21" s="142" t="s">
        <v>31</v>
      </c>
      <c r="B21" s="94" t="s">
        <v>153</v>
      </c>
      <c r="C21" s="143">
        <f>14980.4-0.1</f>
        <v>14980.3</v>
      </c>
      <c r="D21" s="86">
        <v>571</v>
      </c>
      <c r="E21" s="143">
        <f>C21+D21</f>
        <v>15551.3</v>
      </c>
      <c r="F21" s="126" t="s">
        <v>218</v>
      </c>
    </row>
    <row r="22" spans="1:6" ht="38.25">
      <c r="A22" s="178" t="s">
        <v>24</v>
      </c>
      <c r="B22" s="180" t="s">
        <v>27</v>
      </c>
      <c r="C22" s="182">
        <v>95174.6</v>
      </c>
      <c r="D22" s="86">
        <v>101.8</v>
      </c>
      <c r="E22" s="182">
        <f>C22+D22+D23+D24</f>
        <v>96778.8</v>
      </c>
      <c r="F22" s="126" t="s">
        <v>223</v>
      </c>
    </row>
    <row r="23" spans="1:6" ht="38.25">
      <c r="A23" s="194"/>
      <c r="B23" s="199"/>
      <c r="C23" s="198"/>
      <c r="D23" s="86">
        <v>1154.9000000000001</v>
      </c>
      <c r="E23" s="198"/>
      <c r="F23" s="126" t="s">
        <v>224</v>
      </c>
    </row>
    <row r="24" spans="1:6" ht="38.25">
      <c r="A24" s="179"/>
      <c r="B24" s="181"/>
      <c r="C24" s="183"/>
      <c r="D24" s="86">
        <v>347.5</v>
      </c>
      <c r="E24" s="183"/>
      <c r="F24" s="126" t="s">
        <v>225</v>
      </c>
    </row>
    <row r="25" spans="1:6" s="3" customFormat="1">
      <c r="A25" s="18"/>
      <c r="B25" s="14" t="s">
        <v>4</v>
      </c>
      <c r="C25" s="17"/>
      <c r="D25" s="17">
        <f>SUM(D14:D24)</f>
        <v>17180.5</v>
      </c>
      <c r="E25" s="17"/>
      <c r="F25" s="19"/>
    </row>
    <row r="26" spans="1:6">
      <c r="A26" s="20" t="s">
        <v>109</v>
      </c>
      <c r="B26" s="20"/>
      <c r="C26" s="20"/>
      <c r="D26" s="95" t="s">
        <v>118</v>
      </c>
      <c r="E26" s="71"/>
      <c r="F26" s="71"/>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row r="31" spans="1:6">
      <c r="A31" s="5"/>
      <c r="B31" s="6"/>
      <c r="C31" s="7"/>
      <c r="D31" s="7"/>
      <c r="E31" s="7"/>
      <c r="F31" s="6"/>
    </row>
    <row r="32" spans="1:6">
      <c r="A32" s="5"/>
      <c r="B32" s="6"/>
      <c r="C32" s="7"/>
      <c r="D32" s="7"/>
      <c r="E32" s="7"/>
      <c r="F32" s="6"/>
    </row>
    <row r="33" spans="1:6">
      <c r="A33" s="5"/>
      <c r="B33" s="6"/>
      <c r="C33" s="7"/>
      <c r="D33" s="7"/>
      <c r="E33" s="7"/>
      <c r="F33" s="6"/>
    </row>
  </sheetData>
  <mergeCells count="21">
    <mergeCell ref="A2:F2"/>
    <mergeCell ref="A5:F5"/>
    <mergeCell ref="A7:F7"/>
    <mergeCell ref="A10:F10"/>
    <mergeCell ref="A13:F13"/>
    <mergeCell ref="A22:A24"/>
    <mergeCell ref="B22:B24"/>
    <mergeCell ref="C22:C24"/>
    <mergeCell ref="E22:E24"/>
    <mergeCell ref="A18:A19"/>
    <mergeCell ref="B18:B19"/>
    <mergeCell ref="C18:C19"/>
    <mergeCell ref="E18:E19"/>
    <mergeCell ref="A14:A15"/>
    <mergeCell ref="B14:B15"/>
    <mergeCell ref="C14:C15"/>
    <mergeCell ref="E14:E15"/>
    <mergeCell ref="A16:A17"/>
    <mergeCell ref="B16:B17"/>
    <mergeCell ref="C16:C17"/>
    <mergeCell ref="E16:E17"/>
  </mergeCells>
  <hyperlinks>
    <hyperlink ref="D26" r:id="rId1"/>
    <hyperlink ref="C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13.xml><?xml version="1.0" encoding="utf-8"?>
<worksheet xmlns="http://schemas.openxmlformats.org/spreadsheetml/2006/main" xmlns:r="http://schemas.openxmlformats.org/officeDocument/2006/relationships">
  <sheetPr>
    <pageSetUpPr fitToPage="1"/>
  </sheetPr>
  <dimension ref="A2:F39"/>
  <sheetViews>
    <sheetView zoomScale="145" zoomScaleNormal="145" workbookViewId="0">
      <pane ySplit="4" topLeftCell="A8" activePane="bottomLeft" state="frozen"/>
      <selection pane="bottomLeft" activeCell="B11" sqref="B11"/>
    </sheetView>
  </sheetViews>
  <sheetFormatPr defaultRowHeight="16.5"/>
  <cols>
    <col min="1" max="1" width="7.140625" style="75" customWidth="1"/>
    <col min="2" max="2" width="43.7109375"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231</v>
      </c>
      <c r="B5" s="186"/>
      <c r="C5" s="186"/>
      <c r="D5" s="186"/>
      <c r="E5" s="186"/>
      <c r="F5" s="187"/>
    </row>
    <row r="6" spans="1:6">
      <c r="A6" s="9" t="s">
        <v>8</v>
      </c>
      <c r="B6" s="10"/>
      <c r="C6" s="71" t="s">
        <v>131</v>
      </c>
      <c r="D6" s="72"/>
      <c r="E6" s="73"/>
      <c r="F6" s="21"/>
    </row>
    <row r="7" spans="1:6">
      <c r="A7" s="188" t="s">
        <v>6</v>
      </c>
      <c r="B7" s="189"/>
      <c r="C7" s="189"/>
      <c r="D7" s="189"/>
      <c r="E7" s="189"/>
      <c r="F7" s="190"/>
    </row>
    <row r="8" spans="1:6" s="78" customFormat="1">
      <c r="A8" s="148"/>
      <c r="B8" s="150" t="s">
        <v>60</v>
      </c>
      <c r="C8" s="25">
        <v>10077.1</v>
      </c>
      <c r="D8" s="25">
        <v>407</v>
      </c>
      <c r="E8" s="25">
        <f t="shared" ref="E8:E11" si="0">C8+D8</f>
        <v>10484.1</v>
      </c>
      <c r="F8" s="148"/>
    </row>
    <row r="9" spans="1:6" s="78" customFormat="1" ht="63.75">
      <c r="A9" s="148"/>
      <c r="B9" s="151" t="s">
        <v>232</v>
      </c>
      <c r="C9" s="25">
        <v>7707.2</v>
      </c>
      <c r="D9" s="25">
        <v>3400</v>
      </c>
      <c r="E9" s="25">
        <f t="shared" si="0"/>
        <v>11107.2</v>
      </c>
      <c r="F9" s="149"/>
    </row>
    <row r="10" spans="1:6" s="78" customFormat="1" ht="76.5">
      <c r="A10" s="148"/>
      <c r="B10" s="151" t="s">
        <v>233</v>
      </c>
      <c r="C10" s="25">
        <v>950</v>
      </c>
      <c r="D10" s="25">
        <v>700</v>
      </c>
      <c r="E10" s="25">
        <f t="shared" si="0"/>
        <v>1650</v>
      </c>
      <c r="F10" s="149"/>
    </row>
    <row r="11" spans="1:6" s="78" customFormat="1" ht="25.5">
      <c r="A11" s="148"/>
      <c r="B11" s="151" t="s">
        <v>234</v>
      </c>
      <c r="C11" s="25">
        <v>0</v>
      </c>
      <c r="D11" s="25">
        <v>435</v>
      </c>
      <c r="E11" s="25">
        <f t="shared" si="0"/>
        <v>435</v>
      </c>
      <c r="F11" s="149"/>
    </row>
    <row r="12" spans="1:6" ht="25.5">
      <c r="A12" s="24"/>
      <c r="B12" s="76" t="s">
        <v>166</v>
      </c>
      <c r="C12" s="25">
        <v>86413.3</v>
      </c>
      <c r="D12" s="25">
        <v>7859.4</v>
      </c>
      <c r="E12" s="25">
        <f t="shared" ref="E12:E18" si="1">C12+D12</f>
        <v>94272.7</v>
      </c>
      <c r="F12" s="22"/>
    </row>
    <row r="13" spans="1:6" ht="25.5">
      <c r="A13" s="24"/>
      <c r="B13" s="76" t="s">
        <v>235</v>
      </c>
      <c r="C13" s="25">
        <v>6375</v>
      </c>
      <c r="D13" s="25">
        <v>2500</v>
      </c>
      <c r="E13" s="25">
        <f t="shared" si="1"/>
        <v>8875</v>
      </c>
      <c r="F13" s="22"/>
    </row>
    <row r="14" spans="1:6" ht="38.25">
      <c r="A14" s="24"/>
      <c r="B14" s="76" t="s">
        <v>236</v>
      </c>
      <c r="C14" s="25">
        <v>0</v>
      </c>
      <c r="D14" s="25">
        <v>353</v>
      </c>
      <c r="E14" s="25">
        <f t="shared" si="1"/>
        <v>353</v>
      </c>
      <c r="F14" s="22"/>
    </row>
    <row r="15" spans="1:6" ht="63.75">
      <c r="A15" s="24"/>
      <c r="B15" s="76" t="s">
        <v>237</v>
      </c>
      <c r="C15" s="25">
        <v>0</v>
      </c>
      <c r="D15" s="25">
        <v>471</v>
      </c>
      <c r="E15" s="25">
        <f t="shared" si="1"/>
        <v>471</v>
      </c>
      <c r="F15" s="22"/>
    </row>
    <row r="16" spans="1:6" ht="63.75">
      <c r="A16" s="24"/>
      <c r="B16" s="76" t="s">
        <v>238</v>
      </c>
      <c r="C16" s="25">
        <v>0</v>
      </c>
      <c r="D16" s="25">
        <v>5</v>
      </c>
      <c r="E16" s="25">
        <f t="shared" si="1"/>
        <v>5</v>
      </c>
      <c r="F16" s="99"/>
    </row>
    <row r="17" spans="1:6" ht="89.25">
      <c r="A17" s="24"/>
      <c r="B17" s="76" t="s">
        <v>239</v>
      </c>
      <c r="C17" s="25">
        <v>0</v>
      </c>
      <c r="D17" s="25">
        <v>56</v>
      </c>
      <c r="E17" s="25">
        <f t="shared" si="1"/>
        <v>56</v>
      </c>
      <c r="F17" s="22"/>
    </row>
    <row r="18" spans="1:6" ht="63.75">
      <c r="A18" s="24"/>
      <c r="B18" s="76" t="s">
        <v>240</v>
      </c>
      <c r="C18" s="25">
        <v>0</v>
      </c>
      <c r="D18" s="25">
        <v>96</v>
      </c>
      <c r="E18" s="25">
        <f t="shared" si="1"/>
        <v>96</v>
      </c>
      <c r="F18" s="22"/>
    </row>
    <row r="19" spans="1:6">
      <c r="A19" s="13"/>
      <c r="B19" s="152" t="s">
        <v>4</v>
      </c>
      <c r="C19" s="15"/>
      <c r="D19" s="15">
        <f>SUM(D8:D18)</f>
        <v>16282.4</v>
      </c>
      <c r="E19" s="15"/>
      <c r="F19" s="16"/>
    </row>
    <row r="20" spans="1:6" ht="18.75" hidden="1" customHeight="1">
      <c r="A20" s="188" t="s">
        <v>7</v>
      </c>
      <c r="B20" s="189"/>
      <c r="C20" s="189"/>
      <c r="D20" s="189"/>
      <c r="E20" s="189"/>
      <c r="F20" s="190"/>
    </row>
    <row r="21" spans="1:6" hidden="1">
      <c r="A21" s="11"/>
      <c r="B21" s="76" t="s">
        <v>71</v>
      </c>
      <c r="C21" s="12"/>
      <c r="D21" s="12"/>
      <c r="E21" s="12"/>
      <c r="F21" s="77"/>
    </row>
    <row r="22" spans="1:6" s="4" customFormat="1" hidden="1">
      <c r="A22" s="13"/>
      <c r="B22" s="13" t="s">
        <v>4</v>
      </c>
      <c r="C22" s="17"/>
      <c r="D22" s="17">
        <f>SUM(D21:D21)</f>
        <v>0</v>
      </c>
      <c r="E22" s="17"/>
      <c r="F22" s="13"/>
    </row>
    <row r="23" spans="1:6">
      <c r="A23" s="191" t="s">
        <v>5</v>
      </c>
      <c r="B23" s="191"/>
      <c r="C23" s="191"/>
      <c r="D23" s="191"/>
      <c r="E23" s="191"/>
      <c r="F23" s="191"/>
    </row>
    <row r="24" spans="1:6" ht="38.25">
      <c r="A24" s="178" t="s">
        <v>22</v>
      </c>
      <c r="B24" s="180" t="s">
        <v>25</v>
      </c>
      <c r="C24" s="182">
        <v>42955.7</v>
      </c>
      <c r="D24" s="86">
        <v>4161.8</v>
      </c>
      <c r="E24" s="182">
        <f>C24+D24+D25</f>
        <v>49955.7</v>
      </c>
      <c r="F24" s="140" t="s">
        <v>219</v>
      </c>
    </row>
    <row r="25" spans="1:6" ht="27.75" customHeight="1">
      <c r="A25" s="179"/>
      <c r="B25" s="181"/>
      <c r="C25" s="183"/>
      <c r="D25" s="86">
        <v>2838.2</v>
      </c>
      <c r="E25" s="183"/>
      <c r="F25" s="140" t="s">
        <v>220</v>
      </c>
    </row>
    <row r="26" spans="1:6">
      <c r="A26" s="97" t="s">
        <v>3</v>
      </c>
      <c r="B26" s="96" t="s">
        <v>10</v>
      </c>
      <c r="C26" s="98">
        <f>844669.2+353.1</f>
        <v>845022.29999999993</v>
      </c>
      <c r="D26" s="86">
        <v>2783</v>
      </c>
      <c r="E26" s="98">
        <f>C26+D26</f>
        <v>847805.29999999993</v>
      </c>
      <c r="F26" s="140" t="s">
        <v>241</v>
      </c>
    </row>
    <row r="27" spans="1:6" ht="38.25">
      <c r="A27" s="178" t="s">
        <v>23</v>
      </c>
      <c r="B27" s="180" t="s">
        <v>26</v>
      </c>
      <c r="C27" s="182">
        <f>168917.3-321.3</f>
        <v>168596</v>
      </c>
      <c r="D27" s="89">
        <v>200</v>
      </c>
      <c r="E27" s="182">
        <f>C27+D27+D28</f>
        <v>170796</v>
      </c>
      <c r="F27" s="153" t="s">
        <v>242</v>
      </c>
    </row>
    <row r="28" spans="1:6" ht="51">
      <c r="A28" s="179"/>
      <c r="B28" s="181"/>
      <c r="C28" s="183"/>
      <c r="D28" s="86">
        <v>2000</v>
      </c>
      <c r="E28" s="183"/>
      <c r="F28" s="140" t="s">
        <v>243</v>
      </c>
    </row>
    <row r="29" spans="1:6" ht="51">
      <c r="A29" s="145" t="s">
        <v>24</v>
      </c>
      <c r="B29" s="94" t="s">
        <v>27</v>
      </c>
      <c r="C29" s="146">
        <v>96778.8</v>
      </c>
      <c r="D29" s="86">
        <v>710</v>
      </c>
      <c r="E29" s="139">
        <f>C29+D29</f>
        <v>97488.8</v>
      </c>
      <c r="F29" s="126" t="s">
        <v>245</v>
      </c>
    </row>
    <row r="30" spans="1:6" ht="46.5" customHeight="1">
      <c r="A30" s="145" t="s">
        <v>12</v>
      </c>
      <c r="B30" s="94" t="s">
        <v>13</v>
      </c>
      <c r="C30" s="146">
        <v>17782</v>
      </c>
      <c r="D30" s="86">
        <v>3589.4</v>
      </c>
      <c r="E30" s="146">
        <f>C30+D30</f>
        <v>21371.4</v>
      </c>
      <c r="F30" s="126" t="s">
        <v>244</v>
      </c>
    </row>
    <row r="31" spans="1:6" s="3" customFormat="1">
      <c r="A31" s="18"/>
      <c r="B31" s="14" t="s">
        <v>4</v>
      </c>
      <c r="C31" s="17"/>
      <c r="D31" s="17">
        <f>SUM(D24:D30)</f>
        <v>16282.4</v>
      </c>
      <c r="E31" s="17"/>
      <c r="F31" s="19"/>
    </row>
    <row r="32" spans="1:6">
      <c r="A32" s="20" t="s">
        <v>109</v>
      </c>
      <c r="B32" s="20"/>
      <c r="C32" s="20"/>
      <c r="D32" s="95" t="s">
        <v>118</v>
      </c>
      <c r="E32" s="71"/>
      <c r="F32" s="71"/>
    </row>
    <row r="33" spans="1:6">
      <c r="A33" s="5"/>
      <c r="B33" s="6"/>
      <c r="C33" s="7"/>
      <c r="D33" s="7"/>
      <c r="E33" s="7"/>
      <c r="F33" s="6"/>
    </row>
    <row r="34" spans="1:6">
      <c r="A34" s="5"/>
      <c r="B34" s="6"/>
      <c r="C34" s="7"/>
      <c r="D34" s="7"/>
      <c r="E34" s="7"/>
      <c r="F34" s="6"/>
    </row>
    <row r="35" spans="1:6">
      <c r="A35" s="5"/>
      <c r="B35" s="6"/>
      <c r="C35" s="7"/>
      <c r="D35" s="7"/>
      <c r="E35" s="7"/>
      <c r="F35" s="6"/>
    </row>
    <row r="36" spans="1:6">
      <c r="A36" s="5"/>
      <c r="B36" s="6"/>
      <c r="C36" s="7"/>
      <c r="D36" s="7"/>
      <c r="E36" s="7"/>
      <c r="F36" s="6"/>
    </row>
    <row r="37" spans="1:6">
      <c r="A37" s="5"/>
      <c r="B37" s="6"/>
      <c r="C37" s="7"/>
      <c r="D37" s="7"/>
      <c r="E37" s="7"/>
      <c r="F37" s="6"/>
    </row>
    <row r="38" spans="1:6">
      <c r="A38" s="5"/>
      <c r="B38" s="6"/>
      <c r="C38" s="7"/>
      <c r="D38" s="7"/>
      <c r="E38" s="7"/>
      <c r="F38" s="6"/>
    </row>
    <row r="39" spans="1:6">
      <c r="A39" s="5"/>
      <c r="B39" s="6"/>
      <c r="C39" s="7"/>
      <c r="D39" s="7"/>
      <c r="E39" s="7"/>
      <c r="F39" s="6"/>
    </row>
  </sheetData>
  <mergeCells count="13">
    <mergeCell ref="A24:A25"/>
    <mergeCell ref="B24:B25"/>
    <mergeCell ref="C24:C25"/>
    <mergeCell ref="E24:E25"/>
    <mergeCell ref="A27:A28"/>
    <mergeCell ref="B27:B28"/>
    <mergeCell ref="C27:C28"/>
    <mergeCell ref="E27:E28"/>
    <mergeCell ref="A2:F2"/>
    <mergeCell ref="A5:F5"/>
    <mergeCell ref="A7:F7"/>
    <mergeCell ref="A20:F20"/>
    <mergeCell ref="A23:F23"/>
  </mergeCells>
  <hyperlinks>
    <hyperlink ref="D32" r:id="rId1"/>
    <hyperlink ref="C6" r:id="rId2"/>
  </hyperlinks>
  <pageMargins left="0.31496062992125984" right="0.23622047244094491" top="0.43307086614173229" bottom="0.43307086614173229" header="0.31496062992125984" footer="0.31496062992125984"/>
  <pageSetup paperSize="9" scale="92" fitToHeight="2" orientation="landscape" r:id="rId3"/>
</worksheet>
</file>

<file path=xl/worksheets/sheet14.xml><?xml version="1.0" encoding="utf-8"?>
<worksheet xmlns="http://schemas.openxmlformats.org/spreadsheetml/2006/main" xmlns:r="http://schemas.openxmlformats.org/officeDocument/2006/relationships">
  <sheetPr>
    <pageSetUpPr fitToPage="1"/>
  </sheetPr>
  <dimension ref="A2:F28"/>
  <sheetViews>
    <sheetView zoomScale="145" zoomScaleNormal="145" workbookViewId="0">
      <pane ySplit="4" topLeftCell="A6" activePane="bottomLeft" state="frozen"/>
      <selection pane="bottomLeft" activeCell="C20" sqref="C20"/>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255</v>
      </c>
      <c r="B5" s="186"/>
      <c r="C5" s="186"/>
      <c r="D5" s="186"/>
      <c r="E5" s="186"/>
      <c r="F5" s="187"/>
    </row>
    <row r="6" spans="1:6">
      <c r="A6" s="9" t="s">
        <v>8</v>
      </c>
      <c r="B6" s="10"/>
      <c r="C6" s="71" t="s">
        <v>131</v>
      </c>
      <c r="D6" s="72"/>
      <c r="E6" s="73"/>
      <c r="F6" s="21"/>
    </row>
    <row r="7" spans="1:6">
      <c r="A7" s="188" t="s">
        <v>6</v>
      </c>
      <c r="B7" s="189"/>
      <c r="C7" s="189"/>
      <c r="D7" s="189"/>
      <c r="E7" s="189"/>
      <c r="F7" s="190"/>
    </row>
    <row r="8" spans="1:6" ht="27.75" customHeight="1">
      <c r="A8" s="24"/>
      <c r="B8" s="76" t="s">
        <v>166</v>
      </c>
      <c r="C8" s="25">
        <v>94272.7</v>
      </c>
      <c r="D8" s="25">
        <v>7041.1</v>
      </c>
      <c r="E8" s="25">
        <f t="shared" ref="E8" si="0">C8+D8</f>
        <v>101313.8</v>
      </c>
      <c r="F8" s="22"/>
    </row>
    <row r="9" spans="1:6">
      <c r="A9" s="13"/>
      <c r="B9" s="14" t="s">
        <v>4</v>
      </c>
      <c r="C9" s="15"/>
      <c r="D9" s="15">
        <f>SUM(D8:D8)</f>
        <v>7041.1</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25.5">
      <c r="A14" s="178" t="s">
        <v>3</v>
      </c>
      <c r="B14" s="180" t="s">
        <v>10</v>
      </c>
      <c r="C14" s="182">
        <v>847805.3</v>
      </c>
      <c r="D14" s="139">
        <v>5302.9</v>
      </c>
      <c r="E14" s="182">
        <f>C14+D14+D15</f>
        <v>854012.8</v>
      </c>
      <c r="F14" s="147" t="s">
        <v>254</v>
      </c>
    </row>
    <row r="15" spans="1:6" ht="25.5">
      <c r="A15" s="179"/>
      <c r="B15" s="181"/>
      <c r="C15" s="183"/>
      <c r="D15" s="86">
        <v>904.6</v>
      </c>
      <c r="E15" s="183"/>
      <c r="F15" s="126" t="s">
        <v>257</v>
      </c>
    </row>
    <row r="16" spans="1:6" ht="38.25">
      <c r="A16" s="178" t="s">
        <v>24</v>
      </c>
      <c r="B16" s="180" t="s">
        <v>27</v>
      </c>
      <c r="C16" s="182">
        <v>97488.8</v>
      </c>
      <c r="D16" s="86">
        <v>564</v>
      </c>
      <c r="E16" s="182">
        <f>C16+D16+D17+D18+D19</f>
        <v>98322.400000000009</v>
      </c>
      <c r="F16" s="126" t="s">
        <v>251</v>
      </c>
    </row>
    <row r="17" spans="1:6" ht="25.5">
      <c r="A17" s="194"/>
      <c r="B17" s="199"/>
      <c r="C17" s="198"/>
      <c r="D17" s="86">
        <v>12</v>
      </c>
      <c r="E17" s="198"/>
      <c r="F17" s="126" t="s">
        <v>252</v>
      </c>
    </row>
    <row r="18" spans="1:6" ht="38.25">
      <c r="A18" s="194"/>
      <c r="B18" s="199"/>
      <c r="C18" s="198"/>
      <c r="D18" s="86">
        <v>7.6</v>
      </c>
      <c r="E18" s="198"/>
      <c r="F18" s="126" t="s">
        <v>253</v>
      </c>
    </row>
    <row r="19" spans="1:6" ht="51">
      <c r="A19" s="179"/>
      <c r="B19" s="181"/>
      <c r="C19" s="183"/>
      <c r="D19" s="86">
        <v>250</v>
      </c>
      <c r="E19" s="183"/>
      <c r="F19" s="126" t="s">
        <v>250</v>
      </c>
    </row>
    <row r="20" spans="1:6" s="3" customFormat="1">
      <c r="A20" s="18"/>
      <c r="B20" s="14" t="s">
        <v>4</v>
      </c>
      <c r="C20" s="17"/>
      <c r="D20" s="17">
        <f>SUM(D14:D19)</f>
        <v>7041.1</v>
      </c>
      <c r="E20" s="17"/>
      <c r="F20" s="19"/>
    </row>
    <row r="21" spans="1:6">
      <c r="A21" s="20" t="s">
        <v>109</v>
      </c>
      <c r="B21" s="20"/>
      <c r="C21" s="20"/>
      <c r="D21" s="95" t="s">
        <v>118</v>
      </c>
      <c r="E21" s="71"/>
      <c r="F21" s="71"/>
    </row>
    <row r="22" spans="1:6">
      <c r="A22" s="5"/>
      <c r="B22" s="6"/>
      <c r="C22" s="7"/>
      <c r="D22" s="7"/>
      <c r="E22" s="7"/>
      <c r="F22" s="6"/>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sheetData>
  <mergeCells count="13">
    <mergeCell ref="A16:A19"/>
    <mergeCell ref="B16:B19"/>
    <mergeCell ref="C16:C19"/>
    <mergeCell ref="E16:E19"/>
    <mergeCell ref="A14:A15"/>
    <mergeCell ref="B14:B15"/>
    <mergeCell ref="C14:C15"/>
    <mergeCell ref="E14:E15"/>
    <mergeCell ref="A2:F2"/>
    <mergeCell ref="A5:F5"/>
    <mergeCell ref="A7:F7"/>
    <mergeCell ref="A10:F10"/>
    <mergeCell ref="A13:F13"/>
  </mergeCells>
  <hyperlinks>
    <hyperlink ref="D21" r:id="rId1"/>
    <hyperlink ref="C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15.xml><?xml version="1.0" encoding="utf-8"?>
<worksheet xmlns="http://schemas.openxmlformats.org/spreadsheetml/2006/main" xmlns:r="http://schemas.openxmlformats.org/officeDocument/2006/relationships">
  <sheetPr>
    <pageSetUpPr fitToPage="1"/>
  </sheetPr>
  <dimension ref="A2:F34"/>
  <sheetViews>
    <sheetView zoomScale="145" zoomScaleNormal="145" workbookViewId="0">
      <pane ySplit="4" topLeftCell="A23" activePane="bottomLeft" state="frozen"/>
      <selection pane="bottomLeft" activeCell="D27" sqref="D27"/>
    </sheetView>
  </sheetViews>
  <sheetFormatPr defaultRowHeight="16.5"/>
  <cols>
    <col min="1" max="1" width="7.140625" style="75" customWidth="1"/>
    <col min="2" max="2" width="31" style="75" customWidth="1"/>
    <col min="3" max="3" width="11.140625" style="75" customWidth="1"/>
    <col min="4" max="4" width="9.7109375" style="75" customWidth="1"/>
    <col min="5" max="5" width="12"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258</v>
      </c>
      <c r="B5" s="186"/>
      <c r="C5" s="186"/>
      <c r="D5" s="186"/>
      <c r="E5" s="186"/>
      <c r="F5" s="187"/>
    </row>
    <row r="6" spans="1:6">
      <c r="A6" s="9" t="s">
        <v>8</v>
      </c>
      <c r="B6" s="10"/>
      <c r="C6" s="71" t="s">
        <v>131</v>
      </c>
      <c r="D6" s="72"/>
      <c r="E6" s="73"/>
      <c r="F6" s="21"/>
    </row>
    <row r="7" spans="1:6">
      <c r="A7" s="188" t="s">
        <v>6</v>
      </c>
      <c r="B7" s="189"/>
      <c r="C7" s="189"/>
      <c r="D7" s="189"/>
      <c r="E7" s="189"/>
      <c r="F7" s="190"/>
    </row>
    <row r="8" spans="1:6" ht="27.75" customHeight="1">
      <c r="A8" s="24"/>
      <c r="B8" s="76" t="s">
        <v>166</v>
      </c>
      <c r="C8" s="157">
        <v>101313.8</v>
      </c>
      <c r="D8" s="25">
        <v>9943.7999999999993</v>
      </c>
      <c r="E8" s="25">
        <f t="shared" ref="E8:E9" si="0">C8+D8</f>
        <v>111257.60000000001</v>
      </c>
      <c r="F8" s="22"/>
    </row>
    <row r="9" spans="1:6" ht="27.75" customHeight="1">
      <c r="A9" s="24"/>
      <c r="B9" s="76" t="s">
        <v>234</v>
      </c>
      <c r="C9" s="157">
        <v>435</v>
      </c>
      <c r="D9" s="25">
        <v>566</v>
      </c>
      <c r="E9" s="25">
        <f t="shared" si="0"/>
        <v>1001</v>
      </c>
      <c r="F9" s="22" t="s">
        <v>264</v>
      </c>
    </row>
    <row r="10" spans="1:6">
      <c r="A10" s="13"/>
      <c r="B10" s="14" t="s">
        <v>4</v>
      </c>
      <c r="C10" s="15"/>
      <c r="D10" s="15">
        <f>SUM(D8:D9)</f>
        <v>10509.8</v>
      </c>
      <c r="E10" s="15"/>
      <c r="F10" s="16"/>
    </row>
    <row r="11" spans="1:6" ht="18.75" hidden="1" customHeight="1">
      <c r="A11" s="188" t="s">
        <v>7</v>
      </c>
      <c r="B11" s="189"/>
      <c r="C11" s="189"/>
      <c r="D11" s="189"/>
      <c r="E11" s="189"/>
      <c r="F11" s="190"/>
    </row>
    <row r="12" spans="1:6" ht="25.5" hidden="1">
      <c r="A12" s="11"/>
      <c r="B12" s="76" t="s">
        <v>71</v>
      </c>
      <c r="C12" s="12"/>
      <c r="D12" s="12"/>
      <c r="E12" s="12"/>
      <c r="F12" s="77"/>
    </row>
    <row r="13" spans="1:6" s="4" customFormat="1" hidden="1">
      <c r="A13" s="13"/>
      <c r="B13" s="13" t="s">
        <v>4</v>
      </c>
      <c r="C13" s="17"/>
      <c r="D13" s="17">
        <f>SUM(D12:D12)</f>
        <v>0</v>
      </c>
      <c r="E13" s="17"/>
      <c r="F13" s="13"/>
    </row>
    <row r="14" spans="1:6">
      <c r="A14" s="191" t="s">
        <v>5</v>
      </c>
      <c r="B14" s="191"/>
      <c r="C14" s="191"/>
      <c r="D14" s="191"/>
      <c r="E14" s="191"/>
      <c r="F14" s="191"/>
    </row>
    <row r="15" spans="1:6" ht="51">
      <c r="A15" s="97" t="s">
        <v>29</v>
      </c>
      <c r="B15" s="99" t="s">
        <v>269</v>
      </c>
      <c r="C15" s="86">
        <v>2480.3000000000002</v>
      </c>
      <c r="D15" s="139">
        <v>230.1</v>
      </c>
      <c r="E15" s="156">
        <f>C15+D15</f>
        <v>2710.4</v>
      </c>
      <c r="F15" s="147" t="s">
        <v>260</v>
      </c>
    </row>
    <row r="16" spans="1:6" ht="70.5" customHeight="1">
      <c r="A16" s="97" t="s">
        <v>20</v>
      </c>
      <c r="B16" s="99" t="s">
        <v>270</v>
      </c>
      <c r="C16" s="86">
        <v>5122.8999999999996</v>
      </c>
      <c r="D16" s="139">
        <v>163</v>
      </c>
      <c r="E16" s="156">
        <f>C16+D16</f>
        <v>5285.9</v>
      </c>
      <c r="F16" s="147" t="s">
        <v>259</v>
      </c>
    </row>
    <row r="17" spans="1:6" ht="38.25">
      <c r="A17" s="178" t="s">
        <v>22</v>
      </c>
      <c r="B17" s="180" t="s">
        <v>25</v>
      </c>
      <c r="C17" s="202">
        <v>49955.7</v>
      </c>
      <c r="D17" s="139">
        <v>2880.6</v>
      </c>
      <c r="E17" s="182">
        <f>C17+D17+D18</f>
        <v>54818.399999999994</v>
      </c>
      <c r="F17" s="147" t="s">
        <v>261</v>
      </c>
    </row>
    <row r="18" spans="1:6" ht="38.25">
      <c r="A18" s="179"/>
      <c r="B18" s="181"/>
      <c r="C18" s="204"/>
      <c r="D18" s="139">
        <v>1982.1</v>
      </c>
      <c r="E18" s="183"/>
      <c r="F18" s="147" t="s">
        <v>220</v>
      </c>
    </row>
    <row r="19" spans="1:6">
      <c r="A19" s="178" t="s">
        <v>3</v>
      </c>
      <c r="B19" s="180" t="s">
        <v>10</v>
      </c>
      <c r="C19" s="202">
        <f>854012.8+1738.1</f>
        <v>855750.9</v>
      </c>
      <c r="D19" s="139">
        <v>1000</v>
      </c>
      <c r="E19" s="182">
        <f>C19+D19+D20</f>
        <v>857316.9</v>
      </c>
      <c r="F19" s="147" t="s">
        <v>262</v>
      </c>
    </row>
    <row r="20" spans="1:6" ht="51">
      <c r="A20" s="179"/>
      <c r="B20" s="181"/>
      <c r="C20" s="204"/>
      <c r="D20" s="86">
        <v>566</v>
      </c>
      <c r="E20" s="183"/>
      <c r="F20" s="126" t="s">
        <v>263</v>
      </c>
    </row>
    <row r="21" spans="1:6" ht="64.5" customHeight="1">
      <c r="A21" s="97" t="s">
        <v>31</v>
      </c>
      <c r="B21" s="96" t="s">
        <v>153</v>
      </c>
      <c r="C21" s="86">
        <v>15551.3</v>
      </c>
      <c r="D21" s="86">
        <v>-133.4</v>
      </c>
      <c r="E21" s="98">
        <f>C21+D21</f>
        <v>15417.9</v>
      </c>
      <c r="F21" s="200" t="s">
        <v>265</v>
      </c>
    </row>
    <row r="22" spans="1:6" ht="57" customHeight="1">
      <c r="A22" s="97" t="s">
        <v>12</v>
      </c>
      <c r="B22" s="96" t="s">
        <v>13</v>
      </c>
      <c r="C22" s="86">
        <v>21371.4</v>
      </c>
      <c r="D22" s="86">
        <v>133.4</v>
      </c>
      <c r="E22" s="98">
        <f>C22+D22</f>
        <v>21504.800000000003</v>
      </c>
      <c r="F22" s="201"/>
    </row>
    <row r="23" spans="1:6" ht="39.75" customHeight="1">
      <c r="A23" s="178" t="s">
        <v>24</v>
      </c>
      <c r="B23" s="180" t="s">
        <v>27</v>
      </c>
      <c r="C23" s="202">
        <v>98322.4</v>
      </c>
      <c r="D23" s="86">
        <v>869.8</v>
      </c>
      <c r="E23" s="182">
        <f>C23+D23+D24+D25</f>
        <v>102010.4</v>
      </c>
      <c r="F23" s="126" t="s">
        <v>266</v>
      </c>
    </row>
    <row r="24" spans="1:6" ht="30" customHeight="1">
      <c r="A24" s="194"/>
      <c r="B24" s="199"/>
      <c r="C24" s="203"/>
      <c r="D24" s="86">
        <v>2562.9</v>
      </c>
      <c r="E24" s="198"/>
      <c r="F24" s="126" t="s">
        <v>267</v>
      </c>
    </row>
    <row r="25" spans="1:6" ht="26.25" customHeight="1">
      <c r="A25" s="179"/>
      <c r="B25" s="181"/>
      <c r="C25" s="204"/>
      <c r="D25" s="86">
        <v>255.3</v>
      </c>
      <c r="E25" s="183"/>
      <c r="F25" s="126" t="s">
        <v>268</v>
      </c>
    </row>
    <row r="26" spans="1:6" s="3" customFormat="1">
      <c r="A26" s="18"/>
      <c r="B26" s="14" t="s">
        <v>4</v>
      </c>
      <c r="C26" s="17"/>
      <c r="D26" s="17">
        <f>SUM(D15:D25)</f>
        <v>10509.8</v>
      </c>
      <c r="E26" s="17"/>
      <c r="F26" s="19"/>
    </row>
    <row r="27" spans="1:6">
      <c r="A27" s="20" t="s">
        <v>109</v>
      </c>
      <c r="B27" s="20"/>
      <c r="C27" s="20"/>
      <c r="D27" s="95" t="s">
        <v>118</v>
      </c>
      <c r="E27" s="71"/>
      <c r="F27" s="71"/>
    </row>
    <row r="28" spans="1:6">
      <c r="A28" s="5"/>
      <c r="B28" s="6"/>
      <c r="C28" s="7"/>
      <c r="D28" s="7"/>
      <c r="E28" s="7"/>
      <c r="F28" s="6"/>
    </row>
    <row r="29" spans="1:6">
      <c r="A29" s="5"/>
      <c r="B29" s="6"/>
      <c r="C29" s="7"/>
      <c r="D29" s="7"/>
      <c r="E29" s="7"/>
      <c r="F29" s="6"/>
    </row>
    <row r="30" spans="1:6">
      <c r="A30" s="5"/>
      <c r="B30" s="6"/>
      <c r="C30" s="7"/>
      <c r="D30" s="7"/>
      <c r="E30" s="7"/>
      <c r="F30" s="6"/>
    </row>
    <row r="31" spans="1:6">
      <c r="A31" s="5"/>
      <c r="B31" s="6"/>
      <c r="C31" s="7"/>
      <c r="D31" s="7"/>
      <c r="E31" s="7"/>
      <c r="F31" s="6"/>
    </row>
    <row r="32" spans="1:6">
      <c r="A32" s="5"/>
      <c r="B32" s="6"/>
      <c r="C32" s="7"/>
      <c r="D32" s="7"/>
      <c r="E32" s="7"/>
      <c r="F32" s="6"/>
    </row>
    <row r="33" spans="1:6">
      <c r="A33" s="5"/>
      <c r="B33" s="6"/>
      <c r="C33" s="7"/>
      <c r="D33" s="7"/>
      <c r="E33" s="7"/>
      <c r="F33" s="6"/>
    </row>
    <row r="34" spans="1:6">
      <c r="A34" s="5"/>
      <c r="B34" s="6"/>
      <c r="C34" s="7"/>
      <c r="D34" s="7"/>
      <c r="E34" s="7"/>
      <c r="F34" s="6"/>
    </row>
  </sheetData>
  <mergeCells count="18">
    <mergeCell ref="A2:F2"/>
    <mergeCell ref="A5:F5"/>
    <mergeCell ref="A7:F7"/>
    <mergeCell ref="A11:F11"/>
    <mergeCell ref="A14:F14"/>
    <mergeCell ref="A17:A18"/>
    <mergeCell ref="B17:B18"/>
    <mergeCell ref="C17:C18"/>
    <mergeCell ref="E17:E18"/>
    <mergeCell ref="A19:A20"/>
    <mergeCell ref="B19:B20"/>
    <mergeCell ref="C19:C20"/>
    <mergeCell ref="E19:E20"/>
    <mergeCell ref="A23:A25"/>
    <mergeCell ref="B23:B25"/>
    <mergeCell ref="C23:C25"/>
    <mergeCell ref="E23:E25"/>
    <mergeCell ref="F21:F22"/>
  </mergeCells>
  <hyperlinks>
    <hyperlink ref="D27" r:id="rId1"/>
    <hyperlink ref="C6" r:id="rId2"/>
  </hyperlinks>
  <pageMargins left="0.31496062992125984" right="0.23622047244094491" top="0.43307086614173229" bottom="0.43307086614173229" header="0.31496062992125984" footer="0.31496062992125984"/>
  <pageSetup paperSize="9" fitToHeight="2" orientation="landscape" r:id="rId3"/>
</worksheet>
</file>

<file path=xl/worksheets/sheet16.xml><?xml version="1.0" encoding="utf-8"?>
<worksheet xmlns="http://schemas.openxmlformats.org/spreadsheetml/2006/main" xmlns:r="http://schemas.openxmlformats.org/officeDocument/2006/relationships">
  <sheetPr>
    <pageSetUpPr fitToPage="1"/>
  </sheetPr>
  <dimension ref="A2:F42"/>
  <sheetViews>
    <sheetView tabSelected="1" zoomScale="145" zoomScaleNormal="145" workbookViewId="0">
      <pane ySplit="4" topLeftCell="A5" activePane="bottomLeft" state="frozen"/>
      <selection pane="bottomLeft" activeCell="D34" sqref="D34"/>
    </sheetView>
  </sheetViews>
  <sheetFormatPr defaultRowHeight="16.5"/>
  <cols>
    <col min="1" max="1" width="7.140625" style="75" customWidth="1"/>
    <col min="2" max="2" width="47" style="75" customWidth="1"/>
    <col min="3" max="3" width="13.140625" style="75" customWidth="1"/>
    <col min="4" max="4" width="9.42578125" style="75" customWidth="1"/>
    <col min="5" max="5" width="11.140625" style="75" customWidth="1"/>
    <col min="6" max="6" width="62.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295</v>
      </c>
      <c r="B5" s="186"/>
      <c r="C5" s="186"/>
      <c r="D5" s="186"/>
      <c r="E5" s="186"/>
      <c r="F5" s="187"/>
    </row>
    <row r="6" spans="1:6">
      <c r="A6" s="9" t="s">
        <v>8</v>
      </c>
      <c r="B6" s="10"/>
      <c r="C6" s="71" t="s">
        <v>131</v>
      </c>
      <c r="D6" s="72"/>
      <c r="E6" s="73"/>
      <c r="F6" s="21"/>
    </row>
    <row r="7" spans="1:6">
      <c r="A7" s="188" t="s">
        <v>6</v>
      </c>
      <c r="B7" s="189"/>
      <c r="C7" s="189"/>
      <c r="D7" s="189"/>
      <c r="E7" s="189"/>
      <c r="F7" s="190"/>
    </row>
    <row r="8" spans="1:6" ht="25.5">
      <c r="A8" s="24"/>
      <c r="B8" s="161" t="s">
        <v>44</v>
      </c>
      <c r="C8" s="157">
        <v>305691</v>
      </c>
      <c r="D8" s="157">
        <v>68086.2</v>
      </c>
      <c r="E8" s="86">
        <f>C8+D8</f>
        <v>373777.2</v>
      </c>
      <c r="F8" s="22" t="s">
        <v>296</v>
      </c>
    </row>
    <row r="9" spans="1:6">
      <c r="A9" s="24"/>
      <c r="B9" s="161" t="s">
        <v>60</v>
      </c>
      <c r="C9" s="157">
        <v>10484.1</v>
      </c>
      <c r="D9" s="157">
        <v>550</v>
      </c>
      <c r="E9" s="86">
        <f t="shared" ref="E9:E20" si="0">C9+D9</f>
        <v>11034.1</v>
      </c>
      <c r="F9" s="22"/>
    </row>
    <row r="10" spans="1:6">
      <c r="A10" s="24"/>
      <c r="B10" s="161" t="s">
        <v>56</v>
      </c>
      <c r="C10" s="157">
        <v>129209</v>
      </c>
      <c r="D10" s="157">
        <v>-46000</v>
      </c>
      <c r="E10" s="86">
        <f t="shared" si="0"/>
        <v>83209</v>
      </c>
      <c r="F10" s="22"/>
    </row>
    <row r="11" spans="1:6">
      <c r="A11" s="24"/>
      <c r="B11" s="161" t="s">
        <v>28</v>
      </c>
      <c r="C11" s="157">
        <v>109220</v>
      </c>
      <c r="D11" s="157">
        <v>24000</v>
      </c>
      <c r="E11" s="86">
        <f t="shared" si="0"/>
        <v>133220</v>
      </c>
      <c r="F11" s="22"/>
    </row>
    <row r="12" spans="1:6">
      <c r="A12" s="24"/>
      <c r="B12" s="161" t="s">
        <v>276</v>
      </c>
      <c r="C12" s="157">
        <v>72122</v>
      </c>
      <c r="D12" s="157">
        <f>10900-1000</f>
        <v>9900</v>
      </c>
      <c r="E12" s="86">
        <f t="shared" si="0"/>
        <v>82022</v>
      </c>
      <c r="F12" s="22"/>
    </row>
    <row r="13" spans="1:6">
      <c r="A13" s="24"/>
      <c r="B13" s="161" t="s">
        <v>277</v>
      </c>
      <c r="C13" s="157">
        <v>2480</v>
      </c>
      <c r="D13" s="157">
        <v>100</v>
      </c>
      <c r="E13" s="86">
        <f t="shared" si="0"/>
        <v>2580</v>
      </c>
      <c r="F13" s="22"/>
    </row>
    <row r="14" spans="1:6" ht="25.5">
      <c r="A14" s="24"/>
      <c r="B14" s="161" t="s">
        <v>165</v>
      </c>
      <c r="C14" s="157">
        <v>1650</v>
      </c>
      <c r="D14" s="157">
        <v>1850</v>
      </c>
      <c r="E14" s="86">
        <f t="shared" si="0"/>
        <v>3500</v>
      </c>
      <c r="F14" s="22"/>
    </row>
    <row r="15" spans="1:6">
      <c r="A15" s="24"/>
      <c r="B15" s="161" t="s">
        <v>297</v>
      </c>
      <c r="C15" s="157">
        <v>0</v>
      </c>
      <c r="D15" s="157">
        <v>1470.6</v>
      </c>
      <c r="E15" s="86">
        <f t="shared" si="0"/>
        <v>1470.6</v>
      </c>
      <c r="F15" s="22"/>
    </row>
    <row r="16" spans="1:6" ht="25.5">
      <c r="A16" s="24"/>
      <c r="B16" s="161" t="s">
        <v>86</v>
      </c>
      <c r="C16" s="157">
        <v>3247.5</v>
      </c>
      <c r="D16" s="157">
        <v>550</v>
      </c>
      <c r="E16" s="86">
        <f t="shared" si="0"/>
        <v>3797.5</v>
      </c>
      <c r="F16" s="22"/>
    </row>
    <row r="17" spans="1:6">
      <c r="A17" s="24"/>
      <c r="B17" s="161" t="s">
        <v>278</v>
      </c>
      <c r="C17" s="157">
        <v>1001</v>
      </c>
      <c r="D17" s="157">
        <v>231</v>
      </c>
      <c r="E17" s="86">
        <f t="shared" si="0"/>
        <v>1232</v>
      </c>
      <c r="F17" s="22"/>
    </row>
    <row r="18" spans="1:6">
      <c r="A18" s="24"/>
      <c r="B18" s="161" t="s">
        <v>298</v>
      </c>
      <c r="C18" s="157">
        <v>120956.6</v>
      </c>
      <c r="D18" s="157">
        <f>8800-111085.6</f>
        <v>-102285.6</v>
      </c>
      <c r="E18" s="86">
        <f t="shared" si="0"/>
        <v>18671</v>
      </c>
      <c r="F18" s="22"/>
    </row>
    <row r="19" spans="1:6" ht="51">
      <c r="A19" s="24"/>
      <c r="B19" s="161" t="s">
        <v>240</v>
      </c>
      <c r="C19" s="157">
        <v>157</v>
      </c>
      <c r="D19" s="157">
        <f>220.5-10.7</f>
        <v>209.8</v>
      </c>
      <c r="E19" s="86">
        <f t="shared" si="0"/>
        <v>366.8</v>
      </c>
      <c r="F19" s="22"/>
    </row>
    <row r="20" spans="1:6">
      <c r="A20" s="24"/>
      <c r="B20" s="161" t="s">
        <v>279</v>
      </c>
      <c r="C20" s="157">
        <v>0</v>
      </c>
      <c r="D20" s="157">
        <v>10.7</v>
      </c>
      <c r="E20" s="86">
        <f t="shared" si="0"/>
        <v>10.7</v>
      </c>
      <c r="F20" s="22"/>
    </row>
    <row r="21" spans="1:6">
      <c r="A21" s="13"/>
      <c r="B21" s="14" t="s">
        <v>4</v>
      </c>
      <c r="C21" s="15"/>
      <c r="D21" s="15">
        <f>SUM(D8:D20)</f>
        <v>-41327.30000000001</v>
      </c>
      <c r="E21" s="15"/>
      <c r="F21" s="16"/>
    </row>
    <row r="22" spans="1:6" ht="18.75" hidden="1" customHeight="1">
      <c r="A22" s="188" t="s">
        <v>7</v>
      </c>
      <c r="B22" s="189"/>
      <c r="C22" s="189"/>
      <c r="D22" s="189"/>
      <c r="E22" s="189"/>
      <c r="F22" s="190"/>
    </row>
    <row r="23" spans="1:6" hidden="1">
      <c r="A23" s="11"/>
      <c r="B23" s="76" t="s">
        <v>71</v>
      </c>
      <c r="C23" s="12">
        <v>0</v>
      </c>
      <c r="D23" s="12"/>
      <c r="E23" s="12">
        <f>C23+D23</f>
        <v>0</v>
      </c>
      <c r="F23" s="77" t="s">
        <v>280</v>
      </c>
    </row>
    <row r="24" spans="1:6" s="4" customFormat="1" hidden="1">
      <c r="A24" s="13"/>
      <c r="B24" s="13" t="s">
        <v>4</v>
      </c>
      <c r="C24" s="17"/>
      <c r="D24" s="17">
        <f>SUM(D23:D23)</f>
        <v>0</v>
      </c>
      <c r="E24" s="17"/>
      <c r="F24" s="13"/>
    </row>
    <row r="25" spans="1:6">
      <c r="A25" s="191" t="s">
        <v>5</v>
      </c>
      <c r="B25" s="191"/>
      <c r="C25" s="191"/>
      <c r="D25" s="191"/>
      <c r="E25" s="191"/>
      <c r="F25" s="191"/>
    </row>
    <row r="26" spans="1:6" s="78" customFormat="1">
      <c r="A26" s="97" t="s">
        <v>281</v>
      </c>
      <c r="B26" s="161" t="s">
        <v>282</v>
      </c>
      <c r="C26" s="86">
        <v>19300.900000000001</v>
      </c>
      <c r="D26" s="86">
        <f>229-1467.3</f>
        <v>-1238.3</v>
      </c>
      <c r="E26" s="86">
        <f t="shared" ref="E26:E33" si="1">C26+D26</f>
        <v>18062.600000000002</v>
      </c>
      <c r="F26" s="160"/>
    </row>
    <row r="27" spans="1:6" s="78" customFormat="1">
      <c r="A27" s="97" t="s">
        <v>283</v>
      </c>
      <c r="B27" s="161" t="s">
        <v>284</v>
      </c>
      <c r="C27" s="86">
        <v>921484.9</v>
      </c>
      <c r="D27" s="86">
        <f>48.7-8027</f>
        <v>-7978.3</v>
      </c>
      <c r="E27" s="86">
        <f t="shared" si="1"/>
        <v>913506.6</v>
      </c>
      <c r="F27" s="160"/>
    </row>
    <row r="28" spans="1:6">
      <c r="A28" s="97" t="s">
        <v>285</v>
      </c>
      <c r="B28" s="161" t="s">
        <v>286</v>
      </c>
      <c r="C28" s="86">
        <v>194970.7</v>
      </c>
      <c r="D28" s="86">
        <f>-6815.4</f>
        <v>-6815.4</v>
      </c>
      <c r="E28" s="86">
        <f t="shared" si="1"/>
        <v>188155.30000000002</v>
      </c>
      <c r="F28" s="160"/>
    </row>
    <row r="29" spans="1:6" s="78" customFormat="1">
      <c r="A29" s="97" t="s">
        <v>287</v>
      </c>
      <c r="B29" s="161" t="s">
        <v>288</v>
      </c>
      <c r="C29" s="86">
        <v>16190.9</v>
      </c>
      <c r="D29" s="86">
        <f>-2876.5</f>
        <v>-2876.5</v>
      </c>
      <c r="E29" s="86">
        <f t="shared" si="1"/>
        <v>13314.4</v>
      </c>
      <c r="F29" s="160"/>
    </row>
    <row r="30" spans="1:6" s="78" customFormat="1">
      <c r="A30" s="97" t="s">
        <v>289</v>
      </c>
      <c r="B30" s="161" t="s">
        <v>290</v>
      </c>
      <c r="C30" s="86">
        <v>102010.4</v>
      </c>
      <c r="D30" s="86">
        <f>-5932.1</f>
        <v>-5932.1</v>
      </c>
      <c r="E30" s="86">
        <f t="shared" si="1"/>
        <v>96078.299999999988</v>
      </c>
      <c r="F30" s="160"/>
    </row>
    <row r="31" spans="1:6">
      <c r="A31" s="97" t="s">
        <v>291</v>
      </c>
      <c r="B31" s="161" t="s">
        <v>292</v>
      </c>
      <c r="C31" s="86">
        <v>21504.799999999999</v>
      </c>
      <c r="D31" s="86">
        <f>-2085.1</f>
        <v>-2085.1</v>
      </c>
      <c r="E31" s="86">
        <f t="shared" si="1"/>
        <v>19419.7</v>
      </c>
      <c r="F31" s="160"/>
    </row>
    <row r="32" spans="1:6">
      <c r="A32" s="97" t="s">
        <v>293</v>
      </c>
      <c r="B32" s="161" t="s">
        <v>294</v>
      </c>
      <c r="C32" s="86">
        <v>10450.799999999999</v>
      </c>
      <c r="D32" s="86">
        <f>-1401.6</f>
        <v>-1401.6</v>
      </c>
      <c r="E32" s="86">
        <f t="shared" si="1"/>
        <v>9049.1999999999989</v>
      </c>
      <c r="F32" s="160"/>
    </row>
    <row r="33" spans="1:6">
      <c r="A33" s="97" t="s">
        <v>299</v>
      </c>
      <c r="B33" s="161" t="s">
        <v>300</v>
      </c>
      <c r="C33" s="86">
        <v>185000</v>
      </c>
      <c r="D33" s="86">
        <f>-13000</f>
        <v>-13000</v>
      </c>
      <c r="E33" s="86">
        <f t="shared" si="1"/>
        <v>172000</v>
      </c>
      <c r="F33" s="160"/>
    </row>
    <row r="34" spans="1:6" s="3" customFormat="1">
      <c r="A34" s="18"/>
      <c r="B34" s="14" t="s">
        <v>4</v>
      </c>
      <c r="C34" s="17"/>
      <c r="D34" s="17">
        <f>SUM(D26:D33)</f>
        <v>-41327.299999999996</v>
      </c>
      <c r="E34" s="17"/>
      <c r="F34" s="19"/>
    </row>
    <row r="35" spans="1:6">
      <c r="A35" s="20" t="s">
        <v>109</v>
      </c>
      <c r="B35" s="20"/>
      <c r="C35" s="95" t="s">
        <v>118</v>
      </c>
      <c r="D35" s="159"/>
      <c r="E35" s="71"/>
      <c r="F35" s="71"/>
    </row>
    <row r="36" spans="1:6">
      <c r="A36" s="5"/>
      <c r="B36" s="6"/>
      <c r="C36" s="7"/>
      <c r="D36" s="7"/>
      <c r="E36" s="7"/>
      <c r="F36" s="6"/>
    </row>
    <row r="37" spans="1:6">
      <c r="A37" s="5"/>
      <c r="B37" s="6"/>
      <c r="C37" s="7"/>
      <c r="D37" s="7"/>
      <c r="E37" s="7"/>
      <c r="F37" s="6"/>
    </row>
    <row r="38" spans="1:6">
      <c r="A38" s="5"/>
      <c r="B38" s="6"/>
      <c r="C38" s="7"/>
      <c r="D38" s="7"/>
      <c r="E38" s="7"/>
      <c r="F38" s="6"/>
    </row>
    <row r="39" spans="1:6">
      <c r="A39" s="5"/>
      <c r="B39" s="6"/>
      <c r="C39" s="7"/>
      <c r="D39" s="7"/>
      <c r="E39" s="7"/>
      <c r="F39" s="6"/>
    </row>
    <row r="40" spans="1:6">
      <c r="A40" s="5"/>
      <c r="B40" s="6"/>
      <c r="C40" s="7"/>
      <c r="D40" s="7"/>
      <c r="E40" s="7"/>
      <c r="F40" s="6"/>
    </row>
    <row r="41" spans="1:6">
      <c r="A41" s="5"/>
      <c r="B41" s="6"/>
      <c r="C41" s="7"/>
      <c r="D41" s="7"/>
      <c r="E41" s="7"/>
      <c r="F41" s="6"/>
    </row>
    <row r="42" spans="1:6">
      <c r="A42" s="5"/>
      <c r="B42" s="6"/>
      <c r="C42" s="7"/>
      <c r="D42" s="7"/>
      <c r="E42" s="7"/>
      <c r="F42" s="6"/>
    </row>
  </sheetData>
  <mergeCells count="5">
    <mergeCell ref="A2:F2"/>
    <mergeCell ref="A5:F5"/>
    <mergeCell ref="A7:F7"/>
    <mergeCell ref="A22:F22"/>
    <mergeCell ref="A25:F25"/>
  </mergeCells>
  <hyperlinks>
    <hyperlink ref="C6" r:id="rId1"/>
    <hyperlink ref="C35" r:id="rId2"/>
  </hyperlinks>
  <pageMargins left="0.31496062992125984" right="0.23622047244094491" top="0.43307086614173229" bottom="0.43307086614173229" header="0.31496062992125984" footer="0.31496062992125984"/>
  <pageSetup paperSize="9" scale="88" orientation="landscape" r:id="rId3"/>
</worksheet>
</file>

<file path=xl/worksheets/sheet2.xml><?xml version="1.0" encoding="utf-8"?>
<worksheet xmlns="http://schemas.openxmlformats.org/spreadsheetml/2006/main" xmlns:r="http://schemas.openxmlformats.org/officeDocument/2006/relationships">
  <sheetPr>
    <pageSetUpPr fitToPage="1"/>
  </sheetPr>
  <dimension ref="A2:F27"/>
  <sheetViews>
    <sheetView zoomScale="145" zoomScaleNormal="145" workbookViewId="0">
      <pane ySplit="4" topLeftCell="A5" activePane="bottomLeft" state="frozen"/>
      <selection pane="bottomLeft" activeCell="B8" sqref="B8"/>
    </sheetView>
  </sheetViews>
  <sheetFormatPr defaultRowHeight="16.5"/>
  <cols>
    <col min="1" max="1" width="7.140625" style="1" customWidth="1"/>
    <col min="2" max="2" width="31" style="1" customWidth="1"/>
    <col min="3" max="3" width="13.140625" style="1" customWidth="1"/>
    <col min="4" max="4" width="10.85546875" style="1" customWidth="1"/>
    <col min="5" max="5" width="13.5703125" style="1" customWidth="1"/>
    <col min="6" max="6" width="53.5703125" style="1" customWidth="1"/>
    <col min="7" max="16384" width="9.140625" style="1"/>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117</v>
      </c>
      <c r="B5" s="186"/>
      <c r="C5" s="186"/>
      <c r="D5" s="186"/>
      <c r="E5" s="186"/>
      <c r="F5" s="187"/>
    </row>
    <row r="6" spans="1:6">
      <c r="A6" s="9" t="s">
        <v>8</v>
      </c>
      <c r="B6" s="10"/>
      <c r="C6" s="95" t="s">
        <v>83</v>
      </c>
      <c r="D6" s="72"/>
      <c r="E6" s="73"/>
      <c r="F6" s="21"/>
    </row>
    <row r="7" spans="1:6">
      <c r="A7" s="188" t="s">
        <v>6</v>
      </c>
      <c r="B7" s="189"/>
      <c r="C7" s="189"/>
      <c r="D7" s="189"/>
      <c r="E7" s="189"/>
      <c r="F7" s="190"/>
    </row>
    <row r="8" spans="1:6" s="75" customFormat="1" ht="76.5">
      <c r="A8" s="24"/>
      <c r="B8" s="76" t="s">
        <v>110</v>
      </c>
      <c r="C8" s="25">
        <v>0</v>
      </c>
      <c r="D8" s="25">
        <v>-327.39999999999998</v>
      </c>
      <c r="E8" s="25">
        <f t="shared" ref="E8" si="0">C8+D8</f>
        <v>-327.39999999999998</v>
      </c>
      <c r="F8" s="22" t="s">
        <v>111</v>
      </c>
    </row>
    <row r="9" spans="1:6">
      <c r="A9" s="13"/>
      <c r="B9" s="14" t="s">
        <v>4</v>
      </c>
      <c r="C9" s="15"/>
      <c r="D9" s="15">
        <f>SUM(D8:D8)</f>
        <v>-327.39999999999998</v>
      </c>
      <c r="E9" s="15"/>
      <c r="F9" s="16"/>
    </row>
    <row r="10" spans="1:6" ht="18.75" customHeight="1">
      <c r="A10" s="188" t="s">
        <v>7</v>
      </c>
      <c r="B10" s="189"/>
      <c r="C10" s="189"/>
      <c r="D10" s="189"/>
      <c r="E10" s="189"/>
      <c r="F10" s="190"/>
    </row>
    <row r="11" spans="1:6" ht="25.5">
      <c r="A11" s="11"/>
      <c r="B11" s="74" t="s">
        <v>71</v>
      </c>
      <c r="C11" s="12">
        <v>0</v>
      </c>
      <c r="D11" s="12">
        <v>22369.8</v>
      </c>
      <c r="E11" s="12">
        <f>C11+D11</f>
        <v>22369.8</v>
      </c>
      <c r="F11" s="77" t="s">
        <v>105</v>
      </c>
    </row>
    <row r="12" spans="1:6" s="4" customFormat="1">
      <c r="A12" s="13"/>
      <c r="B12" s="13" t="s">
        <v>4</v>
      </c>
      <c r="C12" s="17"/>
      <c r="D12" s="17">
        <f>SUM(D11:D11)</f>
        <v>22369.8</v>
      </c>
      <c r="E12" s="17"/>
      <c r="F12" s="13"/>
    </row>
    <row r="13" spans="1:6">
      <c r="A13" s="191" t="s">
        <v>5</v>
      </c>
      <c r="B13" s="191"/>
      <c r="C13" s="191"/>
      <c r="D13" s="191"/>
      <c r="E13" s="191"/>
      <c r="F13" s="191"/>
    </row>
    <row r="14" spans="1:6" s="75" customFormat="1" ht="39">
      <c r="A14" s="93" t="s">
        <v>16</v>
      </c>
      <c r="B14" s="94" t="s">
        <v>17</v>
      </c>
      <c r="C14" s="92">
        <v>6180.3</v>
      </c>
      <c r="D14" s="86">
        <v>3499.6</v>
      </c>
      <c r="E14" s="92">
        <f>C14+D14</f>
        <v>9679.9</v>
      </c>
      <c r="F14" s="88" t="s">
        <v>112</v>
      </c>
    </row>
    <row r="15" spans="1:6" s="75" customFormat="1" ht="51">
      <c r="A15" s="178" t="s">
        <v>3</v>
      </c>
      <c r="B15" s="180" t="s">
        <v>10</v>
      </c>
      <c r="C15" s="182">
        <v>784991.2</v>
      </c>
      <c r="D15" s="86">
        <v>583.20000000000005</v>
      </c>
      <c r="E15" s="182">
        <f>C15+D15+D16</f>
        <v>800190.39999999991</v>
      </c>
      <c r="F15" s="90" t="s">
        <v>113</v>
      </c>
    </row>
    <row r="16" spans="1:6" s="23" customFormat="1">
      <c r="A16" s="179"/>
      <c r="B16" s="181"/>
      <c r="C16" s="183"/>
      <c r="D16" s="86">
        <v>14616</v>
      </c>
      <c r="E16" s="183"/>
      <c r="F16" s="87" t="s">
        <v>114</v>
      </c>
    </row>
    <row r="17" spans="1:6" s="78" customFormat="1" ht="44.25" customHeight="1">
      <c r="A17" s="97" t="s">
        <v>9</v>
      </c>
      <c r="B17" s="96" t="s">
        <v>11</v>
      </c>
      <c r="C17" s="98">
        <v>10596.9</v>
      </c>
      <c r="D17" s="86">
        <v>3243.6</v>
      </c>
      <c r="E17" s="92">
        <f>C17+D17</f>
        <v>13840.5</v>
      </c>
      <c r="F17" s="87" t="s">
        <v>115</v>
      </c>
    </row>
    <row r="18" spans="1:6" s="78" customFormat="1" ht="102">
      <c r="A18" s="97" t="s">
        <v>52</v>
      </c>
      <c r="B18" s="99" t="s">
        <v>53</v>
      </c>
      <c r="C18" s="98">
        <v>1990</v>
      </c>
      <c r="D18" s="89">
        <v>100</v>
      </c>
      <c r="E18" s="92">
        <f>C18+D18</f>
        <v>2090</v>
      </c>
      <c r="F18" s="87" t="s">
        <v>116</v>
      </c>
    </row>
    <row r="19" spans="1:6" s="3" customFormat="1">
      <c r="A19" s="18"/>
      <c r="B19" s="14" t="s">
        <v>4</v>
      </c>
      <c r="C19" s="17"/>
      <c r="D19" s="17">
        <f>SUM(D14:D18)</f>
        <v>22042.399999999998</v>
      </c>
      <c r="E19" s="17"/>
      <c r="F19" s="19"/>
    </row>
    <row r="20" spans="1:6">
      <c r="A20" s="20" t="s">
        <v>109</v>
      </c>
      <c r="B20" s="20"/>
      <c r="C20" s="20"/>
      <c r="D20" s="95" t="s">
        <v>118</v>
      </c>
      <c r="E20" s="71"/>
      <c r="F20" s="71"/>
    </row>
    <row r="21" spans="1:6">
      <c r="A21" s="5"/>
      <c r="B21" s="6"/>
      <c r="C21" s="7"/>
      <c r="D21" s="7"/>
      <c r="E21" s="7"/>
      <c r="F21" s="6"/>
    </row>
    <row r="22" spans="1:6">
      <c r="A22" s="5"/>
      <c r="B22" s="6"/>
      <c r="C22" s="7"/>
      <c r="D22" s="7"/>
      <c r="E22" s="7"/>
      <c r="F22" s="6"/>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sheetData>
  <mergeCells count="9">
    <mergeCell ref="A15:A16"/>
    <mergeCell ref="B15:B16"/>
    <mergeCell ref="C15:C16"/>
    <mergeCell ref="E15:E16"/>
    <mergeCell ref="A2:F2"/>
    <mergeCell ref="A5:F5"/>
    <mergeCell ref="A7:F7"/>
    <mergeCell ref="A10:F10"/>
    <mergeCell ref="A13:F13"/>
  </mergeCells>
  <hyperlinks>
    <hyperlink ref="C6" display="http://engels.me/2010-06-08-17-24-21/2010-06-08-17-43-42/resheniya-engelsskogo-gorodskogo-soveta-deputatov-ot-2020goda"/>
    <hyperlink ref="D20" r:id="rId1"/>
  </hyperlinks>
  <pageMargins left="0.31496062992125984" right="0.23622047244094491" top="0.43307086614173229" bottom="0.43307086614173229" header="0.31496062992125984" footer="0.31496062992125984"/>
  <pageSetup paperSize="9" scale="96" orientation="landscape" r:id="rId2"/>
</worksheet>
</file>

<file path=xl/worksheets/sheet3.xml><?xml version="1.0" encoding="utf-8"?>
<worksheet xmlns="http://schemas.openxmlformats.org/spreadsheetml/2006/main" xmlns:r="http://schemas.openxmlformats.org/officeDocument/2006/relationships">
  <sheetPr>
    <pageSetUpPr fitToPage="1"/>
  </sheetPr>
  <dimension ref="A2:F29"/>
  <sheetViews>
    <sheetView zoomScale="145" zoomScaleNormal="145" workbookViewId="0">
      <pane ySplit="4" topLeftCell="A5" activePane="bottomLeft" state="frozen"/>
      <selection pane="bottomLeft" activeCell="F16" sqref="F16"/>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122</v>
      </c>
      <c r="B5" s="186"/>
      <c r="C5" s="186"/>
      <c r="D5" s="186"/>
      <c r="E5" s="186"/>
      <c r="F5" s="187"/>
    </row>
    <row r="6" spans="1:6">
      <c r="A6" s="9" t="s">
        <v>8</v>
      </c>
      <c r="B6" s="10"/>
      <c r="C6" s="71" t="s">
        <v>131</v>
      </c>
      <c r="D6" s="72"/>
      <c r="E6" s="73"/>
      <c r="F6" s="21"/>
    </row>
    <row r="7" spans="1:6">
      <c r="A7" s="188" t="s">
        <v>6</v>
      </c>
      <c r="B7" s="189"/>
      <c r="C7" s="189"/>
      <c r="D7" s="189"/>
      <c r="E7" s="189"/>
      <c r="F7" s="190"/>
    </row>
    <row r="8" spans="1:6">
      <c r="A8" s="24"/>
      <c r="B8" s="76" t="s">
        <v>123</v>
      </c>
      <c r="C8" s="25">
        <v>203.2</v>
      </c>
      <c r="D8" s="25">
        <v>973.6</v>
      </c>
      <c r="E8" s="25">
        <f t="shared" ref="E8:E9" si="0">C8+D8</f>
        <v>1176.8</v>
      </c>
      <c r="F8" s="22"/>
    </row>
    <row r="9" spans="1:6" ht="38.25">
      <c r="A9" s="24"/>
      <c r="B9" s="76" t="s">
        <v>124</v>
      </c>
      <c r="C9" s="25">
        <v>0</v>
      </c>
      <c r="D9" s="25">
        <v>327.39999999999998</v>
      </c>
      <c r="E9" s="25">
        <f t="shared" si="0"/>
        <v>327.39999999999998</v>
      </c>
      <c r="F9" s="22"/>
    </row>
    <row r="10" spans="1:6">
      <c r="A10" s="13"/>
      <c r="B10" s="14" t="s">
        <v>4</v>
      </c>
      <c r="C10" s="15"/>
      <c r="D10" s="15">
        <f>SUM(D8:D9)</f>
        <v>1301</v>
      </c>
      <c r="E10" s="15"/>
      <c r="F10" s="16"/>
    </row>
    <row r="11" spans="1:6" ht="18.75" customHeight="1">
      <c r="A11" s="188" t="s">
        <v>7</v>
      </c>
      <c r="B11" s="189"/>
      <c r="C11" s="189"/>
      <c r="D11" s="189"/>
      <c r="E11" s="189"/>
      <c r="F11" s="190"/>
    </row>
    <row r="12" spans="1:6" ht="25.5">
      <c r="A12" s="11"/>
      <c r="B12" s="76" t="s">
        <v>71</v>
      </c>
      <c r="C12" s="12">
        <v>22369.8</v>
      </c>
      <c r="D12" s="12">
        <v>4676.8</v>
      </c>
      <c r="E12" s="12">
        <f>C12+D12</f>
        <v>27046.6</v>
      </c>
      <c r="F12" s="77" t="s">
        <v>105</v>
      </c>
    </row>
    <row r="13" spans="1:6" s="4" customFormat="1">
      <c r="A13" s="13"/>
      <c r="B13" s="13" t="s">
        <v>4</v>
      </c>
      <c r="C13" s="17"/>
      <c r="D13" s="17">
        <f>SUM(D12:D12)</f>
        <v>4676.8</v>
      </c>
      <c r="E13" s="17"/>
      <c r="F13" s="13"/>
    </row>
    <row r="14" spans="1:6">
      <c r="A14" s="191" t="s">
        <v>5</v>
      </c>
      <c r="B14" s="191"/>
      <c r="C14" s="191"/>
      <c r="D14" s="191"/>
      <c r="E14" s="191"/>
      <c r="F14" s="191"/>
    </row>
    <row r="15" spans="1:6" ht="51.75">
      <c r="A15" s="178" t="s">
        <v>16</v>
      </c>
      <c r="B15" s="180" t="s">
        <v>17</v>
      </c>
      <c r="C15" s="182">
        <v>9679.9</v>
      </c>
      <c r="D15" s="86">
        <v>100</v>
      </c>
      <c r="E15" s="182">
        <f>C15+D15+D16</f>
        <v>9927.1</v>
      </c>
      <c r="F15" s="88" t="s">
        <v>125</v>
      </c>
    </row>
    <row r="16" spans="1:6" ht="40.5" customHeight="1">
      <c r="A16" s="179"/>
      <c r="B16" s="181"/>
      <c r="C16" s="183"/>
      <c r="D16" s="86">
        <v>147.19999999999999</v>
      </c>
      <c r="E16" s="183"/>
      <c r="F16" s="103" t="s">
        <v>126</v>
      </c>
    </row>
    <row r="17" spans="1:6" ht="38.25">
      <c r="A17" s="101" t="s">
        <v>3</v>
      </c>
      <c r="B17" s="94" t="s">
        <v>10</v>
      </c>
      <c r="C17" s="102">
        <v>800190.4</v>
      </c>
      <c r="D17" s="86">
        <v>500</v>
      </c>
      <c r="E17" s="102">
        <f>C17+D17</f>
        <v>800690.4</v>
      </c>
      <c r="F17" s="90" t="s">
        <v>127</v>
      </c>
    </row>
    <row r="18" spans="1:6" s="78" customFormat="1" ht="44.25" customHeight="1">
      <c r="A18" s="97" t="s">
        <v>23</v>
      </c>
      <c r="B18" s="96" t="s">
        <v>26</v>
      </c>
      <c r="C18" s="98">
        <v>150204.29999999999</v>
      </c>
      <c r="D18" s="86">
        <v>327.39999999999998</v>
      </c>
      <c r="E18" s="102">
        <f>C18+D18</f>
        <v>150531.69999999998</v>
      </c>
      <c r="F18" s="87" t="s">
        <v>128</v>
      </c>
    </row>
    <row r="19" spans="1:6" s="78" customFormat="1" ht="134.25" customHeight="1">
      <c r="A19" s="97" t="s">
        <v>52</v>
      </c>
      <c r="B19" s="99" t="s">
        <v>53</v>
      </c>
      <c r="C19" s="98">
        <v>2090</v>
      </c>
      <c r="D19" s="89">
        <v>1088.2</v>
      </c>
      <c r="E19" s="102">
        <f>C19+D19</f>
        <v>3178.2</v>
      </c>
      <c r="F19" s="87" t="s">
        <v>129</v>
      </c>
    </row>
    <row r="20" spans="1:6" s="78" customFormat="1" ht="51">
      <c r="A20" s="97" t="s">
        <v>24</v>
      </c>
      <c r="B20" s="99" t="s">
        <v>27</v>
      </c>
      <c r="C20" s="98">
        <f>79645.5+2500</f>
        <v>82145.5</v>
      </c>
      <c r="D20" s="89">
        <v>3815</v>
      </c>
      <c r="E20" s="102">
        <f>C20+D20</f>
        <v>85960.5</v>
      </c>
      <c r="F20" s="87" t="s">
        <v>130</v>
      </c>
    </row>
    <row r="21" spans="1:6" s="3" customFormat="1">
      <c r="A21" s="18"/>
      <c r="B21" s="14" t="s">
        <v>4</v>
      </c>
      <c r="C21" s="17"/>
      <c r="D21" s="17">
        <f>SUM(D15:D20)</f>
        <v>5977.8</v>
      </c>
      <c r="E21" s="17"/>
      <c r="F21" s="19"/>
    </row>
    <row r="22" spans="1:6">
      <c r="A22" s="20" t="s">
        <v>109</v>
      </c>
      <c r="B22" s="20"/>
      <c r="C22" s="20"/>
      <c r="D22" s="95" t="s">
        <v>118</v>
      </c>
      <c r="E22" s="71"/>
      <c r="F22" s="71"/>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sheetData>
  <mergeCells count="9">
    <mergeCell ref="B15:B16"/>
    <mergeCell ref="C15:C16"/>
    <mergeCell ref="E15:E16"/>
    <mergeCell ref="A2:F2"/>
    <mergeCell ref="A5:F5"/>
    <mergeCell ref="A7:F7"/>
    <mergeCell ref="A11:F11"/>
    <mergeCell ref="A14:F14"/>
    <mergeCell ref="A15:A16"/>
  </mergeCells>
  <hyperlinks>
    <hyperlink ref="D22" r:id="rId1"/>
    <hyperlink ref="C6" r:id="rId2"/>
  </hyperlinks>
  <pageMargins left="0.31496062992125984" right="0.23622047244094491" top="0.43307086614173229" bottom="0.43307086614173229" header="0.31496062992125984" footer="0.31496062992125984"/>
  <pageSetup paperSize="9" scale="83" orientation="landscape" r:id="rId3"/>
</worksheet>
</file>

<file path=xl/worksheets/sheet4.xml><?xml version="1.0" encoding="utf-8"?>
<worksheet xmlns="http://schemas.openxmlformats.org/spreadsheetml/2006/main" xmlns:r="http://schemas.openxmlformats.org/officeDocument/2006/relationships">
  <sheetPr>
    <pageSetUpPr fitToPage="1"/>
  </sheetPr>
  <dimension ref="A2:F28"/>
  <sheetViews>
    <sheetView zoomScale="145" zoomScaleNormal="145" workbookViewId="0">
      <pane ySplit="4" topLeftCell="A5" activePane="bottomLeft" state="frozen"/>
      <selection pane="bottomLeft" activeCell="D17" sqref="D17"/>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136</v>
      </c>
      <c r="B5" s="186"/>
      <c r="C5" s="186"/>
      <c r="D5" s="186"/>
      <c r="E5" s="186"/>
      <c r="F5" s="187"/>
    </row>
    <row r="6" spans="1:6">
      <c r="A6" s="9" t="s">
        <v>8</v>
      </c>
      <c r="B6" s="10"/>
      <c r="C6" s="71" t="s">
        <v>131</v>
      </c>
      <c r="D6" s="72"/>
      <c r="E6" s="73"/>
      <c r="F6" s="21"/>
    </row>
    <row r="7" spans="1:6">
      <c r="A7" s="188" t="s">
        <v>6</v>
      </c>
      <c r="B7" s="189"/>
      <c r="C7" s="189"/>
      <c r="D7" s="189"/>
      <c r="E7" s="189"/>
      <c r="F7" s="190"/>
    </row>
    <row r="8" spans="1:6">
      <c r="A8" s="24"/>
      <c r="B8" s="76" t="s">
        <v>123</v>
      </c>
      <c r="C8" s="25">
        <v>1176.8</v>
      </c>
      <c r="D8" s="25">
        <v>9756.2999999999993</v>
      </c>
      <c r="E8" s="25">
        <f t="shared" ref="E8" si="0">C8+D8</f>
        <v>10933.099999999999</v>
      </c>
      <c r="F8" s="22"/>
    </row>
    <row r="9" spans="1:6">
      <c r="A9" s="13"/>
      <c r="B9" s="14" t="s">
        <v>4</v>
      </c>
      <c r="C9" s="15"/>
      <c r="D9" s="15">
        <f>SUM(D8:D8)</f>
        <v>9756.2999999999993</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39">
      <c r="A14" s="105" t="s">
        <v>16</v>
      </c>
      <c r="B14" s="94" t="s">
        <v>17</v>
      </c>
      <c r="C14" s="106">
        <v>9927</v>
      </c>
      <c r="D14" s="86">
        <v>39.5</v>
      </c>
      <c r="E14" s="106">
        <f>C14+D14</f>
        <v>9966.5</v>
      </c>
      <c r="F14" s="88" t="s">
        <v>137</v>
      </c>
    </row>
    <row r="15" spans="1:6" ht="54" customHeight="1">
      <c r="A15" s="105" t="s">
        <v>3</v>
      </c>
      <c r="B15" s="94" t="s">
        <v>10</v>
      </c>
      <c r="C15" s="106">
        <v>800690.5</v>
      </c>
      <c r="D15" s="86">
        <v>690</v>
      </c>
      <c r="E15" s="106">
        <f>C15+D15</f>
        <v>801380.5</v>
      </c>
      <c r="F15" s="192" t="s">
        <v>138</v>
      </c>
    </row>
    <row r="16" spans="1:6" s="78" customFormat="1" ht="44.25" customHeight="1">
      <c r="A16" s="178" t="s">
        <v>23</v>
      </c>
      <c r="B16" s="180" t="s">
        <v>26</v>
      </c>
      <c r="C16" s="182">
        <v>150531.6</v>
      </c>
      <c r="D16" s="86">
        <v>-690</v>
      </c>
      <c r="E16" s="182">
        <f>C16+D16+D17</f>
        <v>158293.4</v>
      </c>
      <c r="F16" s="193"/>
    </row>
    <row r="17" spans="1:6" s="78" customFormat="1" ht="44.25" customHeight="1">
      <c r="A17" s="179"/>
      <c r="B17" s="181"/>
      <c r="C17" s="183"/>
      <c r="D17" s="89">
        <v>8451.7999999999993</v>
      </c>
      <c r="E17" s="183"/>
      <c r="F17" s="109" t="s">
        <v>139</v>
      </c>
    </row>
    <row r="18" spans="1:6" s="78" customFormat="1" ht="68.25" customHeight="1">
      <c r="A18" s="97" t="s">
        <v>24</v>
      </c>
      <c r="B18" s="99" t="s">
        <v>27</v>
      </c>
      <c r="C18" s="98">
        <v>85960.5</v>
      </c>
      <c r="D18" s="89">
        <v>829.8</v>
      </c>
      <c r="E18" s="106">
        <f>C18+D18</f>
        <v>86790.3</v>
      </c>
      <c r="F18" s="87" t="s">
        <v>141</v>
      </c>
    </row>
    <row r="19" spans="1:6" s="78" customFormat="1" ht="51">
      <c r="A19" s="97">
        <v>1101</v>
      </c>
      <c r="B19" s="99" t="s">
        <v>13</v>
      </c>
      <c r="C19" s="98">
        <v>16811.099999999999</v>
      </c>
      <c r="D19" s="89">
        <v>435.2</v>
      </c>
      <c r="E19" s="106">
        <f>C19+D19</f>
        <v>17246.3</v>
      </c>
      <c r="F19" s="87" t="s">
        <v>140</v>
      </c>
    </row>
    <row r="20" spans="1:6" s="3" customFormat="1">
      <c r="A20" s="18"/>
      <c r="B20" s="14" t="s">
        <v>4</v>
      </c>
      <c r="C20" s="17"/>
      <c r="D20" s="17">
        <f>SUM(D14:D19)</f>
        <v>9756.2999999999993</v>
      </c>
      <c r="E20" s="17"/>
      <c r="F20" s="19"/>
    </row>
    <row r="21" spans="1:6">
      <c r="A21" s="20" t="s">
        <v>109</v>
      </c>
      <c r="B21" s="20"/>
      <c r="C21" s="20"/>
      <c r="D21" s="95" t="s">
        <v>118</v>
      </c>
      <c r="E21" s="71"/>
      <c r="F21" s="71"/>
    </row>
    <row r="22" spans="1:6">
      <c r="A22" s="5"/>
      <c r="B22" s="6"/>
      <c r="C22" s="7"/>
      <c r="D22" s="7"/>
      <c r="E22" s="7"/>
      <c r="F22" s="6"/>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sheetData>
  <mergeCells count="10">
    <mergeCell ref="F15:F16"/>
    <mergeCell ref="A16:A17"/>
    <mergeCell ref="B16:B17"/>
    <mergeCell ref="C16:C17"/>
    <mergeCell ref="E16:E17"/>
    <mergeCell ref="A2:F2"/>
    <mergeCell ref="A5:F5"/>
    <mergeCell ref="A7:F7"/>
    <mergeCell ref="A10:F10"/>
    <mergeCell ref="A13:F13"/>
  </mergeCells>
  <hyperlinks>
    <hyperlink ref="D21" r:id="rId1"/>
    <hyperlink ref="C6" r:id="rId2"/>
  </hyperlinks>
  <pageMargins left="0.31496062992125984" right="0.23622047244094491" top="0.43307086614173229" bottom="0.43307086614173229" header="0.31496062992125984" footer="0.31496062992125984"/>
  <pageSetup paperSize="9" orientation="landscape" r:id="rId3"/>
</worksheet>
</file>

<file path=xl/worksheets/sheet5.xml><?xml version="1.0" encoding="utf-8"?>
<worksheet xmlns="http://schemas.openxmlformats.org/spreadsheetml/2006/main" xmlns:r="http://schemas.openxmlformats.org/officeDocument/2006/relationships">
  <sheetPr>
    <pageSetUpPr fitToPage="1"/>
  </sheetPr>
  <dimension ref="A2:F24"/>
  <sheetViews>
    <sheetView zoomScale="145" zoomScaleNormal="145" workbookViewId="0">
      <pane ySplit="4" topLeftCell="A5" activePane="bottomLeft" state="frozen"/>
      <selection pane="bottomLeft" activeCell="F14" sqref="F14"/>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144</v>
      </c>
      <c r="B5" s="186"/>
      <c r="C5" s="186"/>
      <c r="D5" s="186"/>
      <c r="E5" s="186"/>
      <c r="F5" s="187"/>
    </row>
    <row r="6" spans="1:6">
      <c r="A6" s="9" t="s">
        <v>8</v>
      </c>
      <c r="B6" s="10"/>
      <c r="C6" s="71" t="s">
        <v>131</v>
      </c>
      <c r="D6" s="72"/>
      <c r="E6" s="73"/>
      <c r="F6" s="21"/>
    </row>
    <row r="7" spans="1:6">
      <c r="A7" s="188" t="s">
        <v>6</v>
      </c>
      <c r="B7" s="189"/>
      <c r="C7" s="189"/>
      <c r="D7" s="189"/>
      <c r="E7" s="189"/>
      <c r="F7" s="190"/>
    </row>
    <row r="8" spans="1:6">
      <c r="A8" s="24"/>
      <c r="B8" s="76" t="s">
        <v>60</v>
      </c>
      <c r="C8" s="25">
        <v>4909.8</v>
      </c>
      <c r="D8" s="25">
        <v>2513</v>
      </c>
      <c r="E8" s="25">
        <f t="shared" ref="E8" si="0">C8+D8</f>
        <v>7422.8</v>
      </c>
      <c r="F8" s="22"/>
    </row>
    <row r="9" spans="1:6">
      <c r="A9" s="13"/>
      <c r="B9" s="14" t="s">
        <v>4</v>
      </c>
      <c r="C9" s="15"/>
      <c r="D9" s="15">
        <f>SUM(D8:D8)</f>
        <v>2513</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64.5">
      <c r="A14" s="107" t="s">
        <v>9</v>
      </c>
      <c r="B14" s="94" t="s">
        <v>145</v>
      </c>
      <c r="C14" s="108">
        <v>13840.5</v>
      </c>
      <c r="D14" s="86">
        <v>1826</v>
      </c>
      <c r="E14" s="108">
        <f>C14+D14</f>
        <v>15666.5</v>
      </c>
      <c r="F14" s="88" t="s">
        <v>147</v>
      </c>
    </row>
    <row r="15" spans="1:6" ht="102">
      <c r="A15" s="107" t="s">
        <v>52</v>
      </c>
      <c r="B15" s="22" t="s">
        <v>53</v>
      </c>
      <c r="C15" s="108">
        <v>3178.3</v>
      </c>
      <c r="D15" s="86">
        <v>687</v>
      </c>
      <c r="E15" s="108">
        <f>C15+D15</f>
        <v>3865.3</v>
      </c>
      <c r="F15" s="90" t="s">
        <v>146</v>
      </c>
    </row>
    <row r="16" spans="1:6" s="3" customFormat="1">
      <c r="A16" s="18"/>
      <c r="B16" s="14" t="s">
        <v>4</v>
      </c>
      <c r="C16" s="17"/>
      <c r="D16" s="17">
        <f>SUM(D14:D15)</f>
        <v>2513</v>
      </c>
      <c r="E16" s="17"/>
      <c r="F16" s="19"/>
    </row>
    <row r="17" spans="1:6">
      <c r="A17" s="20" t="s">
        <v>109</v>
      </c>
      <c r="B17" s="20"/>
      <c r="C17" s="20"/>
      <c r="D17" s="95" t="s">
        <v>118</v>
      </c>
      <c r="E17" s="71"/>
      <c r="F17" s="71"/>
    </row>
    <row r="18" spans="1:6">
      <c r="A18" s="5"/>
      <c r="B18" s="6"/>
      <c r="C18" s="7"/>
      <c r="D18" s="7"/>
      <c r="E18" s="7"/>
      <c r="F18" s="6"/>
    </row>
    <row r="19" spans="1:6">
      <c r="A19" s="5"/>
      <c r="B19" s="6"/>
      <c r="C19" s="7"/>
      <c r="D19" s="7"/>
      <c r="E19" s="7"/>
      <c r="F19" s="6"/>
    </row>
    <row r="20" spans="1:6">
      <c r="A20" s="5"/>
      <c r="B20" s="6"/>
      <c r="C20" s="7"/>
      <c r="D20" s="7"/>
      <c r="E20" s="7"/>
      <c r="F20" s="6"/>
    </row>
    <row r="21" spans="1:6">
      <c r="A21" s="5"/>
      <c r="B21" s="6"/>
      <c r="C21" s="7"/>
      <c r="D21" s="7"/>
      <c r="E21" s="7"/>
      <c r="F21" s="6"/>
    </row>
    <row r="22" spans="1:6">
      <c r="A22" s="5"/>
      <c r="B22" s="6"/>
      <c r="C22" s="7"/>
      <c r="D22" s="7"/>
      <c r="E22" s="7"/>
      <c r="F22" s="6"/>
    </row>
    <row r="23" spans="1:6">
      <c r="A23" s="5"/>
      <c r="B23" s="6"/>
      <c r="C23" s="7"/>
      <c r="D23" s="7"/>
      <c r="E23" s="7"/>
      <c r="F23" s="6"/>
    </row>
    <row r="24" spans="1:6">
      <c r="A24" s="5"/>
      <c r="B24" s="6"/>
      <c r="C24" s="7"/>
      <c r="D24" s="7"/>
      <c r="E24" s="7"/>
      <c r="F24" s="6"/>
    </row>
  </sheetData>
  <mergeCells count="5">
    <mergeCell ref="A2:F2"/>
    <mergeCell ref="A5:F5"/>
    <mergeCell ref="A7:F7"/>
    <mergeCell ref="A10:F10"/>
    <mergeCell ref="A13:F13"/>
  </mergeCells>
  <hyperlinks>
    <hyperlink ref="D17" r:id="rId1"/>
    <hyperlink ref="C6" r:id="rId2"/>
  </hyperlinks>
  <pageMargins left="0.31496062992125984" right="0.23622047244094491" top="0.43307086614173229" bottom="0.43307086614173229" header="0.31496062992125984" footer="0.31496062992125984"/>
  <pageSetup paperSize="9" orientation="landscape" r:id="rId3"/>
</worksheet>
</file>

<file path=xl/worksheets/sheet6.xml><?xml version="1.0" encoding="utf-8"?>
<worksheet xmlns="http://schemas.openxmlformats.org/spreadsheetml/2006/main" xmlns:r="http://schemas.openxmlformats.org/officeDocument/2006/relationships">
  <sheetPr>
    <pageSetUpPr fitToPage="1"/>
  </sheetPr>
  <dimension ref="A2:F29"/>
  <sheetViews>
    <sheetView zoomScale="130" zoomScaleNormal="130" workbookViewId="0">
      <pane ySplit="4" topLeftCell="A5" activePane="bottomLeft" state="frozen"/>
      <selection pane="bottomLeft" activeCell="F19" sqref="F19:F20"/>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149</v>
      </c>
      <c r="B5" s="186"/>
      <c r="C5" s="186"/>
      <c r="D5" s="186"/>
      <c r="E5" s="186"/>
      <c r="F5" s="187"/>
    </row>
    <row r="6" spans="1:6">
      <c r="A6" s="9" t="s">
        <v>8</v>
      </c>
      <c r="B6" s="10"/>
      <c r="C6" s="71" t="s">
        <v>131</v>
      </c>
      <c r="D6" s="72"/>
      <c r="E6" s="73"/>
      <c r="F6" s="21"/>
    </row>
    <row r="7" spans="1:6">
      <c r="A7" s="188" t="s">
        <v>6</v>
      </c>
      <c r="B7" s="189"/>
      <c r="C7" s="189"/>
      <c r="D7" s="189"/>
      <c r="E7" s="189"/>
      <c r="F7" s="190"/>
    </row>
    <row r="8" spans="1:6">
      <c r="A8" s="24"/>
      <c r="B8" s="76" t="s">
        <v>123</v>
      </c>
      <c r="C8" s="25">
        <v>10933.1</v>
      </c>
      <c r="D8" s="25">
        <v>9066.6</v>
      </c>
      <c r="E8" s="25">
        <f t="shared" ref="E8" si="0">C8+D8</f>
        <v>19999.7</v>
      </c>
      <c r="F8" s="22"/>
    </row>
    <row r="9" spans="1:6">
      <c r="A9" s="13"/>
      <c r="B9" s="14" t="s">
        <v>4</v>
      </c>
      <c r="C9" s="15"/>
      <c r="D9" s="15">
        <f>SUM(D8:D8)</f>
        <v>9066.6</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39">
      <c r="A14" s="112" t="s">
        <v>16</v>
      </c>
      <c r="B14" s="94" t="s">
        <v>17</v>
      </c>
      <c r="C14" s="113">
        <v>9966.5</v>
      </c>
      <c r="D14" s="86">
        <v>365.4</v>
      </c>
      <c r="E14" s="113">
        <f>C14+D14</f>
        <v>10331.9</v>
      </c>
      <c r="F14" s="88" t="s">
        <v>150</v>
      </c>
    </row>
    <row r="15" spans="1:6" ht="38.25" customHeight="1">
      <c r="A15" s="112" t="s">
        <v>22</v>
      </c>
      <c r="B15" s="94" t="s">
        <v>25</v>
      </c>
      <c r="C15" s="113">
        <v>25000</v>
      </c>
      <c r="D15" s="86">
        <v>5340.7</v>
      </c>
      <c r="E15" s="113">
        <f>C15+D15</f>
        <v>30340.7</v>
      </c>
      <c r="F15" s="114" t="s">
        <v>151</v>
      </c>
    </row>
    <row r="16" spans="1:6">
      <c r="A16" s="112" t="s">
        <v>3</v>
      </c>
      <c r="B16" s="94" t="s">
        <v>10</v>
      </c>
      <c r="C16" s="113">
        <v>799580.5</v>
      </c>
      <c r="D16" s="86">
        <v>3001</v>
      </c>
      <c r="E16" s="113">
        <f>C16+D16</f>
        <v>802581.5</v>
      </c>
      <c r="F16" s="87" t="s">
        <v>152</v>
      </c>
    </row>
    <row r="17" spans="1:6" ht="51.75" customHeight="1">
      <c r="A17" s="97" t="s">
        <v>31</v>
      </c>
      <c r="B17" s="94" t="s">
        <v>153</v>
      </c>
      <c r="C17" s="113">
        <v>15134.3</v>
      </c>
      <c r="D17" s="89">
        <v>-154</v>
      </c>
      <c r="E17" s="113">
        <f>C17+D17</f>
        <v>14980.3</v>
      </c>
      <c r="F17" s="192" t="s">
        <v>154</v>
      </c>
    </row>
    <row r="18" spans="1:6" ht="44.25" customHeight="1">
      <c r="A18" s="178" t="s">
        <v>24</v>
      </c>
      <c r="B18" s="195" t="s">
        <v>27</v>
      </c>
      <c r="C18" s="182">
        <v>86790.3</v>
      </c>
      <c r="D18" s="89">
        <v>154</v>
      </c>
      <c r="E18" s="182">
        <f>C18+D18+D19+D20</f>
        <v>87303.8</v>
      </c>
      <c r="F18" s="193"/>
    </row>
    <row r="19" spans="1:6" s="78" customFormat="1" ht="41.25" customHeight="1">
      <c r="A19" s="194"/>
      <c r="B19" s="196"/>
      <c r="C19" s="198"/>
      <c r="D19" s="89">
        <v>36.1</v>
      </c>
      <c r="E19" s="198"/>
      <c r="F19" s="192" t="s">
        <v>155</v>
      </c>
    </row>
    <row r="20" spans="1:6" s="78" customFormat="1" ht="37.5" customHeight="1">
      <c r="A20" s="179"/>
      <c r="B20" s="197"/>
      <c r="C20" s="183"/>
      <c r="D20" s="89">
        <v>323.39999999999998</v>
      </c>
      <c r="E20" s="183"/>
      <c r="F20" s="193"/>
    </row>
    <row r="21" spans="1:6" s="3" customFormat="1">
      <c r="A21" s="18"/>
      <c r="B21" s="14" t="s">
        <v>4</v>
      </c>
      <c r="C21" s="17"/>
      <c r="D21" s="17">
        <f>SUM(D14:D20)</f>
        <v>9066.5999999999985</v>
      </c>
      <c r="E21" s="17"/>
      <c r="F21" s="19"/>
    </row>
    <row r="22" spans="1:6">
      <c r="A22" s="20" t="s">
        <v>109</v>
      </c>
      <c r="B22" s="20"/>
      <c r="C22" s="20"/>
      <c r="D22" s="95" t="s">
        <v>118</v>
      </c>
      <c r="E22" s="71"/>
      <c r="F22" s="71"/>
    </row>
    <row r="23" spans="1:6">
      <c r="A23" s="5"/>
      <c r="B23" s="6"/>
      <c r="C23" s="7"/>
      <c r="D23" s="7"/>
      <c r="E23" s="7"/>
      <c r="F23" s="6"/>
    </row>
    <row r="24" spans="1:6">
      <c r="A24" s="5"/>
      <c r="B24" s="6"/>
      <c r="C24" s="7"/>
      <c r="D24" s="7"/>
      <c r="E24" s="7"/>
      <c r="F24" s="6"/>
    </row>
    <row r="25" spans="1:6">
      <c r="A25" s="5"/>
      <c r="B25" s="6"/>
      <c r="C25" s="7"/>
      <c r="D25" s="7"/>
      <c r="E25" s="7"/>
      <c r="F25" s="6"/>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sheetData>
  <mergeCells count="11">
    <mergeCell ref="A2:F2"/>
    <mergeCell ref="A5:F5"/>
    <mergeCell ref="A7:F7"/>
    <mergeCell ref="A10:F10"/>
    <mergeCell ref="A13:F13"/>
    <mergeCell ref="A18:A20"/>
    <mergeCell ref="B18:B20"/>
    <mergeCell ref="C18:C20"/>
    <mergeCell ref="E18:E20"/>
    <mergeCell ref="F17:F18"/>
    <mergeCell ref="F19:F20"/>
  </mergeCells>
  <hyperlinks>
    <hyperlink ref="D22" r:id="rId1"/>
    <hyperlink ref="C6" r:id="rId2"/>
  </hyperlinks>
  <pageMargins left="0.31496062992125984" right="0.23622047244094491" top="0.43307086614173229" bottom="0.43307086614173229" header="0.31496062992125984" footer="0.31496062992125984"/>
  <pageSetup paperSize="9" orientation="landscape" r:id="rId3"/>
</worksheet>
</file>

<file path=xl/worksheets/sheet7.xml><?xml version="1.0" encoding="utf-8"?>
<worksheet xmlns="http://schemas.openxmlformats.org/spreadsheetml/2006/main" xmlns:r="http://schemas.openxmlformats.org/officeDocument/2006/relationships">
  <sheetPr>
    <pageSetUpPr fitToPage="1"/>
  </sheetPr>
  <dimension ref="A2:F25"/>
  <sheetViews>
    <sheetView zoomScale="145" zoomScaleNormal="145" workbookViewId="0">
      <pane ySplit="4" topLeftCell="A5" activePane="bottomLeft" state="frozen"/>
      <selection pane="bottomLeft" activeCell="F15" sqref="F15"/>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158</v>
      </c>
      <c r="B5" s="186"/>
      <c r="C5" s="186"/>
      <c r="D5" s="186"/>
      <c r="E5" s="186"/>
      <c r="F5" s="187"/>
    </row>
    <row r="6" spans="1:6">
      <c r="A6" s="9" t="s">
        <v>8</v>
      </c>
      <c r="B6" s="10"/>
      <c r="C6" s="71" t="s">
        <v>131</v>
      </c>
      <c r="D6" s="72"/>
      <c r="E6" s="73"/>
      <c r="F6" s="21"/>
    </row>
    <row r="7" spans="1:6">
      <c r="A7" s="188" t="s">
        <v>6</v>
      </c>
      <c r="B7" s="189"/>
      <c r="C7" s="189"/>
      <c r="D7" s="189"/>
      <c r="E7" s="189"/>
      <c r="F7" s="190"/>
    </row>
    <row r="8" spans="1:6">
      <c r="A8" s="24"/>
      <c r="B8" s="76" t="s">
        <v>60</v>
      </c>
      <c r="C8" s="25">
        <v>7422.8</v>
      </c>
      <c r="D8" s="25">
        <v>1254.3</v>
      </c>
      <c r="E8" s="25">
        <f t="shared" ref="E8" si="0">C8+D8</f>
        <v>8677.1</v>
      </c>
      <c r="F8" s="22"/>
    </row>
    <row r="9" spans="1:6">
      <c r="A9" s="13"/>
      <c r="B9" s="14" t="s">
        <v>4</v>
      </c>
      <c r="C9" s="15"/>
      <c r="D9" s="15">
        <f>SUM(D8:D8)</f>
        <v>1254.3</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39">
      <c r="A14" s="118" t="s">
        <v>159</v>
      </c>
      <c r="B14" s="94" t="s">
        <v>160</v>
      </c>
      <c r="C14" s="119">
        <v>0</v>
      </c>
      <c r="D14" s="86">
        <v>99</v>
      </c>
      <c r="E14" s="119">
        <f>C14+D14</f>
        <v>99</v>
      </c>
      <c r="F14" s="88" t="s">
        <v>161</v>
      </c>
    </row>
    <row r="15" spans="1:6" ht="26.25">
      <c r="A15" s="118" t="s">
        <v>23</v>
      </c>
      <c r="B15" s="94" t="s">
        <v>26</v>
      </c>
      <c r="C15" s="119">
        <f>160093.4+220</f>
        <v>160313.4</v>
      </c>
      <c r="D15" s="86">
        <v>1000</v>
      </c>
      <c r="E15" s="119">
        <f>C15+D15</f>
        <v>161313.4</v>
      </c>
      <c r="F15" s="114" t="s">
        <v>162</v>
      </c>
    </row>
    <row r="16" spans="1:6" ht="102">
      <c r="A16" s="118" t="s">
        <v>52</v>
      </c>
      <c r="B16" s="22" t="s">
        <v>53</v>
      </c>
      <c r="C16" s="119">
        <v>3865.3</v>
      </c>
      <c r="D16" s="86">
        <v>155.30000000000001</v>
      </c>
      <c r="E16" s="119">
        <f>C16+D16</f>
        <v>4020.6000000000004</v>
      </c>
      <c r="F16" s="90" t="s">
        <v>146</v>
      </c>
    </row>
    <row r="17" spans="1:6" s="3" customFormat="1">
      <c r="A17" s="18"/>
      <c r="B17" s="14" t="s">
        <v>4</v>
      </c>
      <c r="C17" s="17"/>
      <c r="D17" s="17">
        <f>SUM(D14:D16)</f>
        <v>1254.3</v>
      </c>
      <c r="E17" s="17"/>
      <c r="F17" s="19"/>
    </row>
    <row r="18" spans="1:6">
      <c r="A18" s="20" t="s">
        <v>109</v>
      </c>
      <c r="B18" s="20"/>
      <c r="C18" s="20"/>
      <c r="D18" s="95" t="s">
        <v>118</v>
      </c>
      <c r="E18" s="71"/>
      <c r="F18" s="71"/>
    </row>
    <row r="19" spans="1:6">
      <c r="A19" s="5"/>
      <c r="B19" s="6"/>
      <c r="C19" s="7"/>
      <c r="D19" s="7"/>
      <c r="E19" s="7"/>
      <c r="F19" s="6"/>
    </row>
    <row r="20" spans="1:6">
      <c r="A20" s="5"/>
      <c r="B20" s="6"/>
      <c r="C20" s="7"/>
      <c r="D20" s="7"/>
      <c r="E20" s="7"/>
      <c r="F20" s="6"/>
    </row>
    <row r="21" spans="1:6">
      <c r="A21" s="5"/>
      <c r="B21" s="6"/>
      <c r="C21" s="7"/>
      <c r="D21" s="7"/>
      <c r="E21" s="7"/>
      <c r="F21" s="6"/>
    </row>
    <row r="22" spans="1:6">
      <c r="A22" s="5"/>
      <c r="B22" s="6"/>
      <c r="C22" s="7"/>
      <c r="D22" s="7"/>
      <c r="E22" s="7"/>
      <c r="F22" s="6"/>
    </row>
    <row r="23" spans="1:6">
      <c r="A23" s="5"/>
      <c r="B23" s="6"/>
      <c r="C23" s="7"/>
      <c r="D23" s="7"/>
      <c r="E23" s="7"/>
      <c r="F23" s="6"/>
    </row>
    <row r="24" spans="1:6">
      <c r="A24" s="5"/>
      <c r="B24" s="6"/>
      <c r="C24" s="7"/>
      <c r="D24" s="7"/>
      <c r="E24" s="7"/>
      <c r="F24" s="6"/>
    </row>
    <row r="25" spans="1:6">
      <c r="A25" s="5"/>
      <c r="B25" s="6"/>
      <c r="C25" s="7"/>
      <c r="D25" s="7"/>
      <c r="E25" s="7"/>
      <c r="F25" s="6"/>
    </row>
  </sheetData>
  <mergeCells count="5">
    <mergeCell ref="A2:F2"/>
    <mergeCell ref="A5:F5"/>
    <mergeCell ref="A7:F7"/>
    <mergeCell ref="A10:F10"/>
    <mergeCell ref="A13:F13"/>
  </mergeCells>
  <hyperlinks>
    <hyperlink ref="D18" r:id="rId1"/>
    <hyperlink ref="C6" r:id="rId2"/>
  </hyperlinks>
  <pageMargins left="0.31496062992125984" right="0.23622047244094491" top="0.43307086614173229" bottom="0.43307086614173229"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sheetPr>
    <pageSetUpPr fitToPage="1"/>
  </sheetPr>
  <dimension ref="A2:F32"/>
  <sheetViews>
    <sheetView zoomScale="145" zoomScaleNormal="145" workbookViewId="0">
      <pane ySplit="4" topLeftCell="A5" activePane="bottomLeft" state="frozen"/>
      <selection pane="bottomLeft" activeCell="F21" sqref="F21"/>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164</v>
      </c>
      <c r="B5" s="186"/>
      <c r="C5" s="186"/>
      <c r="D5" s="186"/>
      <c r="E5" s="186"/>
      <c r="F5" s="187"/>
    </row>
    <row r="6" spans="1:6">
      <c r="A6" s="9" t="s">
        <v>8</v>
      </c>
      <c r="B6" s="10"/>
      <c r="C6" s="71" t="s">
        <v>131</v>
      </c>
      <c r="D6" s="72"/>
      <c r="E6" s="73"/>
      <c r="F6" s="21"/>
    </row>
    <row r="7" spans="1:6">
      <c r="A7" s="188" t="s">
        <v>6</v>
      </c>
      <c r="B7" s="189"/>
      <c r="C7" s="189"/>
      <c r="D7" s="189"/>
      <c r="E7" s="189"/>
      <c r="F7" s="190"/>
    </row>
    <row r="8" spans="1:6">
      <c r="A8" s="24"/>
      <c r="B8" s="76" t="s">
        <v>60</v>
      </c>
      <c r="C8" s="25">
        <v>8677.1</v>
      </c>
      <c r="D8" s="25">
        <v>1400</v>
      </c>
      <c r="E8" s="25">
        <f t="shared" ref="E8:E11" si="0">C8+D8</f>
        <v>10077.1</v>
      </c>
      <c r="F8" s="22"/>
    </row>
    <row r="9" spans="1:6" ht="51">
      <c r="A9" s="24"/>
      <c r="B9" s="76" t="s">
        <v>165</v>
      </c>
      <c r="C9" s="25">
        <v>0</v>
      </c>
      <c r="D9" s="25">
        <v>950</v>
      </c>
      <c r="E9" s="25">
        <f t="shared" si="0"/>
        <v>950</v>
      </c>
      <c r="F9" s="22"/>
    </row>
    <row r="10" spans="1:6" ht="38.25">
      <c r="A10" s="24"/>
      <c r="B10" s="76" t="s">
        <v>166</v>
      </c>
      <c r="C10" s="25">
        <v>19999.7</v>
      </c>
      <c r="D10" s="25">
        <v>7008.4</v>
      </c>
      <c r="E10" s="25">
        <f t="shared" si="0"/>
        <v>27008.1</v>
      </c>
      <c r="F10" s="22"/>
    </row>
    <row r="11" spans="1:6" ht="51">
      <c r="A11" s="24"/>
      <c r="B11" s="76" t="s">
        <v>167</v>
      </c>
      <c r="C11" s="25">
        <v>22597</v>
      </c>
      <c r="D11" s="25">
        <v>2944.9</v>
      </c>
      <c r="E11" s="25">
        <f t="shared" si="0"/>
        <v>25541.9</v>
      </c>
      <c r="F11" s="22"/>
    </row>
    <row r="12" spans="1:6">
      <c r="A12" s="13"/>
      <c r="B12" s="14" t="s">
        <v>4</v>
      </c>
      <c r="C12" s="15"/>
      <c r="D12" s="15">
        <f>SUM(D8:D11)</f>
        <v>12303.3</v>
      </c>
      <c r="E12" s="15"/>
      <c r="F12" s="16"/>
    </row>
    <row r="13" spans="1:6" ht="18.75" hidden="1" customHeight="1">
      <c r="A13" s="188" t="s">
        <v>7</v>
      </c>
      <c r="B13" s="189"/>
      <c r="C13" s="189"/>
      <c r="D13" s="189"/>
      <c r="E13" s="189"/>
      <c r="F13" s="190"/>
    </row>
    <row r="14" spans="1:6" ht="25.5" hidden="1">
      <c r="A14" s="11"/>
      <c r="B14" s="76" t="s">
        <v>71</v>
      </c>
      <c r="C14" s="12"/>
      <c r="D14" s="12"/>
      <c r="E14" s="12"/>
      <c r="F14" s="77"/>
    </row>
    <row r="15" spans="1:6" s="4" customFormat="1" hidden="1">
      <c r="A15" s="13"/>
      <c r="B15" s="13" t="s">
        <v>4</v>
      </c>
      <c r="C15" s="17"/>
      <c r="D15" s="17">
        <f>SUM(D14:D14)</f>
        <v>0</v>
      </c>
      <c r="E15" s="17"/>
      <c r="F15" s="13"/>
    </row>
    <row r="16" spans="1:6">
      <c r="A16" s="191" t="s">
        <v>5</v>
      </c>
      <c r="B16" s="191"/>
      <c r="C16" s="191"/>
      <c r="D16" s="191"/>
      <c r="E16" s="191"/>
      <c r="F16" s="191"/>
    </row>
    <row r="17" spans="1:6" ht="39">
      <c r="A17" s="121" t="s">
        <v>22</v>
      </c>
      <c r="B17" s="94" t="s">
        <v>25</v>
      </c>
      <c r="C17" s="122">
        <v>30340.7</v>
      </c>
      <c r="D17" s="86">
        <v>3000</v>
      </c>
      <c r="E17" s="122">
        <f>C17+D17</f>
        <v>33340.699999999997</v>
      </c>
      <c r="F17" s="127" t="s">
        <v>169</v>
      </c>
    </row>
    <row r="18" spans="1:6" ht="64.5">
      <c r="A18" s="121" t="s">
        <v>3</v>
      </c>
      <c r="B18" s="94" t="s">
        <v>10</v>
      </c>
      <c r="C18" s="122">
        <f>802361.5+500</f>
        <v>802861.5</v>
      </c>
      <c r="D18" s="86">
        <v>2933</v>
      </c>
      <c r="E18" s="122">
        <f>C18+D18</f>
        <v>805794.5</v>
      </c>
      <c r="F18" s="128" t="s">
        <v>170</v>
      </c>
    </row>
    <row r="19" spans="1:6" ht="26.25">
      <c r="A19" s="121" t="s">
        <v>23</v>
      </c>
      <c r="B19" s="94" t="s">
        <v>26</v>
      </c>
      <c r="C19" s="122">
        <f>161313.4-500</f>
        <v>160813.4</v>
      </c>
      <c r="D19" s="86">
        <v>500</v>
      </c>
      <c r="E19" s="122">
        <f>C19+D19</f>
        <v>161313.4</v>
      </c>
      <c r="F19" s="128" t="s">
        <v>171</v>
      </c>
    </row>
    <row r="20" spans="1:6" ht="114.75">
      <c r="A20" s="121" t="s">
        <v>52</v>
      </c>
      <c r="B20" s="22" t="s">
        <v>53</v>
      </c>
      <c r="C20" s="122">
        <v>4020.6</v>
      </c>
      <c r="D20" s="86">
        <v>818.7</v>
      </c>
      <c r="E20" s="122">
        <f>C20+D20</f>
        <v>4839.3</v>
      </c>
      <c r="F20" s="126" t="s">
        <v>168</v>
      </c>
    </row>
    <row r="21" spans="1:6" ht="51">
      <c r="A21" s="178" t="s">
        <v>24</v>
      </c>
      <c r="B21" s="195" t="s">
        <v>27</v>
      </c>
      <c r="C21" s="182">
        <v>87303.8</v>
      </c>
      <c r="D21" s="86">
        <v>2944.9</v>
      </c>
      <c r="E21" s="182">
        <f>C21+D21+D22</f>
        <v>92226.7</v>
      </c>
      <c r="F21" s="126" t="s">
        <v>173</v>
      </c>
    </row>
    <row r="22" spans="1:6" ht="63.75">
      <c r="A22" s="179"/>
      <c r="B22" s="197"/>
      <c r="C22" s="183"/>
      <c r="D22" s="86">
        <v>1978</v>
      </c>
      <c r="E22" s="183"/>
      <c r="F22" s="126" t="s">
        <v>172</v>
      </c>
    </row>
    <row r="23" spans="1:6" ht="51">
      <c r="A23" s="121" t="s">
        <v>12</v>
      </c>
      <c r="B23" s="22" t="s">
        <v>13</v>
      </c>
      <c r="C23" s="122">
        <f>17246.3+100</f>
        <v>17346.3</v>
      </c>
      <c r="D23" s="86">
        <v>128.69999999999999</v>
      </c>
      <c r="E23" s="122">
        <f>C23+D23</f>
        <v>17475</v>
      </c>
      <c r="F23" s="126" t="s">
        <v>174</v>
      </c>
    </row>
    <row r="24" spans="1:6" s="3" customFormat="1">
      <c r="A24" s="18"/>
      <c r="B24" s="14" t="s">
        <v>4</v>
      </c>
      <c r="C24" s="17"/>
      <c r="D24" s="17">
        <f>SUM(D17:D23)</f>
        <v>12303.300000000001</v>
      </c>
      <c r="E24" s="17"/>
      <c r="F24" s="19"/>
    </row>
    <row r="25" spans="1:6">
      <c r="A25" s="20" t="s">
        <v>109</v>
      </c>
      <c r="B25" s="20"/>
      <c r="C25" s="20"/>
      <c r="D25" s="95" t="s">
        <v>118</v>
      </c>
      <c r="E25" s="71"/>
      <c r="F25" s="71"/>
    </row>
    <row r="26" spans="1:6">
      <c r="A26" s="5"/>
      <c r="B26" s="6"/>
      <c r="C26" s="7"/>
      <c r="D26" s="7"/>
      <c r="E26" s="7"/>
      <c r="F26" s="6"/>
    </row>
    <row r="27" spans="1:6">
      <c r="A27" s="5"/>
      <c r="B27" s="6"/>
      <c r="C27" s="7"/>
      <c r="D27" s="7"/>
      <c r="E27" s="7"/>
      <c r="F27" s="6"/>
    </row>
    <row r="28" spans="1:6">
      <c r="A28" s="5"/>
      <c r="B28" s="6"/>
      <c r="C28" s="7"/>
      <c r="D28" s="7"/>
      <c r="E28" s="7"/>
      <c r="F28" s="6"/>
    </row>
    <row r="29" spans="1:6">
      <c r="A29" s="5"/>
      <c r="B29" s="6"/>
      <c r="C29" s="7"/>
      <c r="D29" s="7"/>
      <c r="E29" s="7"/>
      <c r="F29" s="6"/>
    </row>
    <row r="30" spans="1:6">
      <c r="A30" s="5"/>
      <c r="B30" s="6"/>
      <c r="C30" s="7"/>
      <c r="D30" s="7"/>
      <c r="E30" s="7"/>
      <c r="F30" s="6"/>
    </row>
    <row r="31" spans="1:6">
      <c r="A31" s="5"/>
      <c r="B31" s="6"/>
      <c r="C31" s="7"/>
      <c r="D31" s="7"/>
      <c r="E31" s="7"/>
      <c r="F31" s="6"/>
    </row>
    <row r="32" spans="1:6">
      <c r="A32" s="5"/>
      <c r="B32" s="6"/>
      <c r="C32" s="7"/>
      <c r="D32" s="7"/>
      <c r="E32" s="7"/>
      <c r="F32" s="6"/>
    </row>
  </sheetData>
  <mergeCells count="9">
    <mergeCell ref="A21:A22"/>
    <mergeCell ref="B21:B22"/>
    <mergeCell ref="C21:C22"/>
    <mergeCell ref="E21:E22"/>
    <mergeCell ref="A2:F2"/>
    <mergeCell ref="A5:F5"/>
    <mergeCell ref="A7:F7"/>
    <mergeCell ref="A13:F13"/>
    <mergeCell ref="A16:F16"/>
  </mergeCells>
  <hyperlinks>
    <hyperlink ref="D25" r:id="rId1"/>
    <hyperlink ref="C6" r:id="rId2"/>
  </hyperlinks>
  <pageMargins left="0.31496062992125984" right="0.23622047244094491" top="0.43307086614173229" bottom="0.43307086614173229" header="0.31496062992125984" footer="0.31496062992125984"/>
  <pageSetup paperSize="9" scale="74" orientation="landscape" r:id="rId3"/>
</worksheet>
</file>

<file path=xl/worksheets/sheet9.xml><?xml version="1.0" encoding="utf-8"?>
<worksheet xmlns="http://schemas.openxmlformats.org/spreadsheetml/2006/main" xmlns:r="http://schemas.openxmlformats.org/officeDocument/2006/relationships">
  <sheetPr>
    <pageSetUpPr fitToPage="1"/>
  </sheetPr>
  <dimension ref="A2:F25"/>
  <sheetViews>
    <sheetView zoomScale="145" zoomScaleNormal="145" workbookViewId="0">
      <pane ySplit="4" topLeftCell="A5" activePane="bottomLeft" state="frozen"/>
      <selection pane="bottomLeft" activeCell="E14" sqref="E14"/>
    </sheetView>
  </sheetViews>
  <sheetFormatPr defaultRowHeight="16.5"/>
  <cols>
    <col min="1" max="1" width="7.140625" style="75" customWidth="1"/>
    <col min="2" max="2" width="31" style="75" customWidth="1"/>
    <col min="3" max="3" width="13.140625" style="75" customWidth="1"/>
    <col min="4" max="4" width="10.85546875" style="75" customWidth="1"/>
    <col min="5" max="5" width="13.5703125" style="75" customWidth="1"/>
    <col min="6" max="6" width="53.5703125" style="75" customWidth="1"/>
    <col min="7" max="16384" width="9.140625" style="75"/>
  </cols>
  <sheetData>
    <row r="2" spans="1:6">
      <c r="A2" s="184" t="s">
        <v>106</v>
      </c>
      <c r="B2" s="184"/>
      <c r="C2" s="184"/>
      <c r="D2" s="184"/>
      <c r="E2" s="184"/>
      <c r="F2" s="184"/>
    </row>
    <row r="3" spans="1:6" ht="6" customHeight="1">
      <c r="A3" s="8"/>
      <c r="B3" s="8"/>
      <c r="C3" s="8"/>
      <c r="D3" s="8"/>
      <c r="E3" s="8"/>
      <c r="F3" s="8"/>
    </row>
    <row r="4" spans="1:6" s="2" customFormat="1" ht="25.5">
      <c r="A4" s="26" t="s">
        <v>0</v>
      </c>
      <c r="B4" s="26" t="s">
        <v>1</v>
      </c>
      <c r="C4" s="26" t="s">
        <v>107</v>
      </c>
      <c r="D4" s="26" t="s">
        <v>14</v>
      </c>
      <c r="E4" s="26" t="s">
        <v>108</v>
      </c>
      <c r="F4" s="26" t="s">
        <v>2</v>
      </c>
    </row>
    <row r="5" spans="1:6">
      <c r="A5" s="185" t="s">
        <v>180</v>
      </c>
      <c r="B5" s="186"/>
      <c r="C5" s="186"/>
      <c r="D5" s="186"/>
      <c r="E5" s="186"/>
      <c r="F5" s="187"/>
    </row>
    <row r="6" spans="1:6">
      <c r="A6" s="9" t="s">
        <v>8</v>
      </c>
      <c r="B6" s="10"/>
      <c r="C6" s="71" t="s">
        <v>131</v>
      </c>
      <c r="D6" s="72"/>
      <c r="E6" s="73"/>
      <c r="F6" s="21"/>
    </row>
    <row r="7" spans="1:6">
      <c r="A7" s="188" t="s">
        <v>6</v>
      </c>
      <c r="B7" s="189"/>
      <c r="C7" s="189"/>
      <c r="D7" s="189"/>
      <c r="E7" s="189"/>
      <c r="F7" s="190"/>
    </row>
    <row r="8" spans="1:6" ht="38.25">
      <c r="A8" s="24"/>
      <c r="B8" s="76" t="s">
        <v>166</v>
      </c>
      <c r="C8" s="25">
        <v>27008.1</v>
      </c>
      <c r="D8" s="25">
        <v>2976.3</v>
      </c>
      <c r="E8" s="25">
        <f t="shared" ref="E8" si="0">C8+D8</f>
        <v>29984.399999999998</v>
      </c>
      <c r="F8" s="22"/>
    </row>
    <row r="9" spans="1:6">
      <c r="A9" s="13"/>
      <c r="B9" s="14" t="s">
        <v>4</v>
      </c>
      <c r="C9" s="15"/>
      <c r="D9" s="15">
        <f>SUM(D8:D8)</f>
        <v>2976.3</v>
      </c>
      <c r="E9" s="15"/>
      <c r="F9" s="16"/>
    </row>
    <row r="10" spans="1:6" ht="18.75" hidden="1" customHeight="1">
      <c r="A10" s="188" t="s">
        <v>7</v>
      </c>
      <c r="B10" s="189"/>
      <c r="C10" s="189"/>
      <c r="D10" s="189"/>
      <c r="E10" s="189"/>
      <c r="F10" s="190"/>
    </row>
    <row r="11" spans="1:6" ht="25.5" hidden="1">
      <c r="A11" s="11"/>
      <c r="B11" s="76" t="s">
        <v>71</v>
      </c>
      <c r="C11" s="12"/>
      <c r="D11" s="12"/>
      <c r="E11" s="12"/>
      <c r="F11" s="77"/>
    </row>
    <row r="12" spans="1:6" s="4" customFormat="1" hidden="1">
      <c r="A12" s="13"/>
      <c r="B12" s="13" t="s">
        <v>4</v>
      </c>
      <c r="C12" s="17"/>
      <c r="D12" s="17">
        <f>SUM(D11:D11)</f>
        <v>0</v>
      </c>
      <c r="E12" s="17"/>
      <c r="F12" s="13"/>
    </row>
    <row r="13" spans="1:6">
      <c r="A13" s="191" t="s">
        <v>5</v>
      </c>
      <c r="B13" s="191"/>
      <c r="C13" s="191"/>
      <c r="D13" s="191"/>
      <c r="E13" s="191"/>
      <c r="F13" s="191"/>
    </row>
    <row r="14" spans="1:6" ht="77.25">
      <c r="A14" s="124" t="s">
        <v>16</v>
      </c>
      <c r="B14" s="94" t="s">
        <v>189</v>
      </c>
      <c r="C14" s="125">
        <v>10331.9</v>
      </c>
      <c r="D14" s="86">
        <v>-2023.7</v>
      </c>
      <c r="E14" s="125">
        <f>C14+D14</f>
        <v>8308.1999999999989</v>
      </c>
      <c r="F14" s="127" t="s">
        <v>182</v>
      </c>
    </row>
    <row r="15" spans="1:6" ht="39">
      <c r="A15" s="178" t="s">
        <v>22</v>
      </c>
      <c r="B15" s="180" t="s">
        <v>25</v>
      </c>
      <c r="C15" s="182">
        <v>33340.699999999997</v>
      </c>
      <c r="D15" s="86">
        <v>2700</v>
      </c>
      <c r="E15" s="182">
        <f>C15+D15+D16</f>
        <v>38340.699999999997</v>
      </c>
      <c r="F15" s="127" t="s">
        <v>169</v>
      </c>
    </row>
    <row r="16" spans="1:6" ht="26.25">
      <c r="A16" s="179"/>
      <c r="B16" s="181"/>
      <c r="C16" s="183"/>
      <c r="D16" s="86">
        <v>2300</v>
      </c>
      <c r="E16" s="183"/>
      <c r="F16" s="128" t="s">
        <v>181</v>
      </c>
    </row>
    <row r="17" spans="1:6" s="3" customFormat="1">
      <c r="A17" s="18"/>
      <c r="B17" s="14" t="s">
        <v>4</v>
      </c>
      <c r="C17" s="17"/>
      <c r="D17" s="17">
        <f>SUM(D14:D16)</f>
        <v>2976.3</v>
      </c>
      <c r="E17" s="17"/>
      <c r="F17" s="19"/>
    </row>
    <row r="18" spans="1:6">
      <c r="A18" s="20" t="s">
        <v>109</v>
      </c>
      <c r="B18" s="20"/>
      <c r="C18" s="20"/>
      <c r="D18" s="95" t="s">
        <v>118</v>
      </c>
      <c r="E18" s="71"/>
      <c r="F18" s="71"/>
    </row>
    <row r="19" spans="1:6">
      <c r="A19" s="5"/>
      <c r="B19" s="6"/>
      <c r="C19" s="7"/>
      <c r="D19" s="7"/>
      <c r="E19" s="7"/>
      <c r="F19" s="6"/>
    </row>
    <row r="20" spans="1:6">
      <c r="A20" s="5"/>
      <c r="B20" s="6"/>
      <c r="C20" s="7"/>
      <c r="D20" s="7"/>
      <c r="E20" s="7"/>
      <c r="F20" s="6"/>
    </row>
    <row r="21" spans="1:6">
      <c r="A21" s="5"/>
      <c r="B21" s="6"/>
      <c r="C21" s="7"/>
      <c r="D21" s="7"/>
      <c r="E21" s="7"/>
      <c r="F21" s="6"/>
    </row>
    <row r="22" spans="1:6">
      <c r="A22" s="5"/>
      <c r="B22" s="6"/>
      <c r="C22" s="7"/>
      <c r="D22" s="7"/>
      <c r="E22" s="7"/>
      <c r="F22" s="6"/>
    </row>
    <row r="23" spans="1:6">
      <c r="A23" s="5"/>
      <c r="B23" s="6"/>
      <c r="C23" s="7"/>
      <c r="D23" s="7"/>
      <c r="E23" s="7"/>
      <c r="F23" s="6"/>
    </row>
    <row r="24" spans="1:6">
      <c r="A24" s="5"/>
      <c r="B24" s="6"/>
      <c r="C24" s="7"/>
      <c r="D24" s="7"/>
      <c r="E24" s="7"/>
      <c r="F24" s="6"/>
    </row>
    <row r="25" spans="1:6">
      <c r="A25" s="5"/>
      <c r="B25" s="6"/>
      <c r="C25" s="7"/>
      <c r="D25" s="7"/>
      <c r="E25" s="7"/>
      <c r="F25" s="6"/>
    </row>
  </sheetData>
  <mergeCells count="9">
    <mergeCell ref="C15:C16"/>
    <mergeCell ref="E15:E16"/>
    <mergeCell ref="A15:A16"/>
    <mergeCell ref="B15:B16"/>
    <mergeCell ref="A2:F2"/>
    <mergeCell ref="A5:F5"/>
    <mergeCell ref="A7:F7"/>
    <mergeCell ref="A10:F10"/>
    <mergeCell ref="A13:F13"/>
  </mergeCells>
  <hyperlinks>
    <hyperlink ref="D18" r:id="rId1"/>
    <hyperlink ref="C6" r:id="rId2"/>
  </hyperlinks>
  <pageMargins left="0.31496062992125984" right="0.23622047244094491" top="0.43307086614173229" bottom="0.43307086614173229"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7</vt:i4>
      </vt:variant>
    </vt:vector>
  </HeadingPairs>
  <TitlesOfParts>
    <vt:vector size="23" baseType="lpstr">
      <vt:lpstr>СВОД</vt:lpstr>
      <vt:lpstr>№218 45-02 от 27.01.21г.</vt:lpstr>
      <vt:lpstr>№223 47-02 от 25.02.21г.</vt:lpstr>
      <vt:lpstr>№228 48-02 от 31.03.21г.</vt:lpstr>
      <vt:lpstr>№238 49-02 от 21.04.21г.</vt:lpstr>
      <vt:lpstr>№245 50-02 от 28.04.21г.</vt:lpstr>
      <vt:lpstr>№246 51-02 от 26.05.21г.</vt:lpstr>
      <vt:lpstr>№250 52-02 от 30.06.21г.</vt:lpstr>
      <vt:lpstr>№260 53-02 от 20.07.21г.</vt:lpstr>
      <vt:lpstr>№262 54-02 от 04.08.21г.</vt:lpstr>
      <vt:lpstr>№263 55-02 от 18.08.21г.</vt:lpstr>
      <vt:lpstr>№266 56-02 от 25.08.21г.</vt:lpstr>
      <vt:lpstr>№272 57-02 от 29.09.21г.</vt:lpstr>
      <vt:lpstr>№279 58-02 от 27.10.21г.</vt:lpstr>
      <vt:lpstr>№291 59-02 от 24.11.21г.</vt:lpstr>
      <vt:lpstr>№320 61-02 от 28.12.21г.</vt:lpstr>
      <vt:lpstr>'№262 54-02 от 04.08.21г.'!Заголовки_для_печати</vt:lpstr>
      <vt:lpstr>'№263 55-02 от 18.08.21г.'!Заголовки_для_печати</vt:lpstr>
      <vt:lpstr>'№266 56-02 от 25.08.21г.'!Заголовки_для_печати</vt:lpstr>
      <vt:lpstr>'№272 57-02 от 29.09.21г.'!Заголовки_для_печати</vt:lpstr>
      <vt:lpstr>'№279 58-02 от 27.10.21г.'!Заголовки_для_печати</vt:lpstr>
      <vt:lpstr>'№291 59-02 от 24.11.21г.'!Заголовки_для_печати</vt:lpstr>
      <vt:lpstr>СВОД!Заголовки_для_печати</vt:lpstr>
    </vt:vector>
  </TitlesOfParts>
  <Company>Администрация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gajdukovalv</dc:creator>
  <cp:lastModifiedBy>ГайдуковаЛВ</cp:lastModifiedBy>
  <cp:lastPrinted>2021-12-03T10:22:25Z</cp:lastPrinted>
  <dcterms:created xsi:type="dcterms:W3CDTF">2014-01-21T11:06:29Z</dcterms:created>
  <dcterms:modified xsi:type="dcterms:W3CDTF">2022-01-25T06:20:27Z</dcterms:modified>
</cp:coreProperties>
</file>