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55" yWindow="60" windowWidth="12120" windowHeight="9120"/>
  </bookViews>
  <sheets>
    <sheet name="Анализ бюджета" sheetId="1" r:id="rId1"/>
  </sheets>
  <definedNames>
    <definedName name="Z_08EF82CC_B73D_4976_854E_2FADDE1EDAB4_.wvu.PrintArea" localSheetId="0" hidden="1">'Анализ бюджета'!$A$1:$J$235</definedName>
    <definedName name="Z_08EF82CC_B73D_4976_854E_2FADDE1EDAB4_.wvu.PrintTitles" localSheetId="0" hidden="1">'Анализ бюджета'!$4:$5</definedName>
    <definedName name="Z_0BD4437E_22A9_4FBD_A5E2_5BE85718F571_.wvu.PrintArea" localSheetId="0" hidden="1">'Анализ бюджета'!$A$1:$J$235</definedName>
    <definedName name="Z_0BD4437E_22A9_4FBD_A5E2_5BE85718F571_.wvu.PrintTitles" localSheetId="0" hidden="1">'Анализ бюджета'!$4:$5</definedName>
    <definedName name="Z_10971261_6A6B_11D7_802E_0050224027E0_.wvu.PrintArea" localSheetId="0" hidden="1">'Анализ бюджета'!$A$1:$I$234</definedName>
    <definedName name="Z_10971261_6A6B_11D7_802E_0050224027E0_.wvu.PrintTitles" localSheetId="0" hidden="1">'Анализ бюджета'!$4:$4</definedName>
    <definedName name="Z_14012921_CBF7_11D7_980F_000102998381_.wvu.PrintTitles" localSheetId="0" hidden="1">'Анализ бюджета'!$4:$4</definedName>
    <definedName name="Z_19D3A214_C4D6_4FE6_9A50_A9E846DFEC72_.wvu.PrintArea" localSheetId="0" hidden="1">'Анализ бюджета'!$A$1:$I$235</definedName>
    <definedName name="Z_4F278C51_CC0C_4908_B19B_FD853FE30C23_.wvu.PrintArea" localSheetId="0" hidden="1">'Анализ бюджета'!$A$1:$I$234</definedName>
    <definedName name="Z_4F278C51_CC0C_4908_B19B_FD853FE30C23_.wvu.PrintTitles" localSheetId="0" hidden="1">'Анализ бюджета'!$4:$4</definedName>
    <definedName name="Z_4F278C51_CC0C_4908_B19B_FD853FE30C23_.wvu.Rows" localSheetId="0" hidden="1">'Анализ бюджета'!#REF!,'Анализ бюджета'!$17:$17,'Анализ бюджета'!$19:$20,'Анализ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6B5A71DB_8104_43F2_BE21_9362D50D2638_.wvu.PrintArea" localSheetId="0" hidden="1">'Анализ бюджета'!$A$1:$J$235</definedName>
    <definedName name="Z_6B5A71DB_8104_43F2_BE21_9362D50D2638_.wvu.PrintTitles" localSheetId="0" hidden="1">'Анализ бюджета'!$4:$5</definedName>
    <definedName name="Z_6B5A71DB_8104_43F2_BE21_9362D50D2638_.wvu.Rows" localSheetId="0" hidden="1">'Анализ бюджета'!$39:$40,'Анализ бюджета'!$50:$51,'Анализ бюджета'!$179:$179</definedName>
    <definedName name="Z_735893B7_5E6F_4E87_8F79_7422E435EC59_.wvu.PrintArea" localSheetId="0" hidden="1">'Анализ бюджета'!$A$1:$I$237</definedName>
    <definedName name="Z_7BE5A02B_F350_49A6_9913_9C71C08559EF_.wvu.Rows" localSheetId="0" hidden="1">'Анализ бюджета'!#REF!</definedName>
    <definedName name="Z_88FCA060_646D_11D8_9232_00C0268CB387_.wvu.Rows" localSheetId="0" hidden="1">'Анализ бюджета'!$31:$37</definedName>
    <definedName name="Z_8F58F720_5478_11D7_8E43_00002120D636_.wvu.PrintArea" localSheetId="0" hidden="1">'Анализ бюджета'!$A$2:$I$55</definedName>
    <definedName name="Z_8F58F720_5478_11D7_8E43_00002120D636_.wvu.PrintTitles" localSheetId="0" hidden="1">'Анализ бюджета'!$4:$4</definedName>
    <definedName name="Z_91C1DC54_C312_471D_9246_B789B002B742_.wvu.PrintArea" localSheetId="0" hidden="1">'Анализ бюджета'!$A$1:$J$235</definedName>
    <definedName name="Z_91C1DC54_C312_471D_9246_B789B002B742_.wvu.PrintTitles" localSheetId="0" hidden="1">'Анализ бюджета'!$4:$5</definedName>
    <definedName name="Z_91C1DC54_C312_471D_9246_B789B002B742_.wvu.Rows" localSheetId="0" hidden="1">'Анализ бюджета'!$39:$40,'Анализ бюджета'!$50:$51,'Анализ бюджета'!#REF!,'Анализ бюджета'!$179:$179</definedName>
    <definedName name="Z_92DADDC1_9BFC_11D7_B114_000102998381_.wvu.PrintTitles" localSheetId="0" hidden="1">'Анализ бюджета'!$4:$4</definedName>
    <definedName name="Z_97B5DCE1_CCA4_11D7_B6CC_0007E980B7D4_.wvu.PrintArea" localSheetId="0" hidden="1">'Анализ бюджета'!$A$1:$I$237</definedName>
    <definedName name="Z_97B5DCE1_CCA4_11D7_B6CC_0007E980B7D4_.wvu.Rows" localSheetId="0" hidden="1">'Анализ бюджета'!#REF!,'Анализ бюджета'!$31:$37</definedName>
    <definedName name="Z_A91D99C2_8122_48C0_91AB_172E51C62B1D_.wvu.PrintArea" localSheetId="0" hidden="1">'Анализ бюджета'!$A$1:$I$234</definedName>
    <definedName name="Z_A91D99C2_8122_48C0_91AB_172E51C62B1D_.wvu.Rows" localSheetId="0" hidden="1">'Анализ бюджета'!#REF!</definedName>
    <definedName name="Z_AE4F8834_9834_4486_A1C0_FEF04E11EC4A_.wvu.PrintTitles" localSheetId="0" hidden="1">'Анализ бюджета'!$4:$4</definedName>
    <definedName name="Z_B0C63354_C39E_4697_B077_F68D4BA3474A_.wvu.PrintTitles" localSheetId="0" hidden="1">'Анализ бюджета'!$4:$4</definedName>
    <definedName name="Z_C76330A2_057D_4E27_B720_532A3C304D14_.wvu.PrintArea" localSheetId="0" hidden="1">'Анализ бюджета'!$A$1:$J$235</definedName>
    <definedName name="Z_C76330A2_057D_4E27_B720_532A3C304D14_.wvu.PrintTitles" localSheetId="0" hidden="1">'Анализ бюджета'!$4:$5</definedName>
    <definedName name="Z_C76330A2_057D_4E27_B720_532A3C304D14_.wvu.Rows" localSheetId="0" hidden="1">'Анализ бюджета'!$179:$179</definedName>
    <definedName name="Z_CD228F81_555E_11D7_A5BE_0050BF58DBA5_.wvu.PrintTitles" localSheetId="0" hidden="1">'Анализ бюджета'!$4:$4</definedName>
    <definedName name="Z_CFB674C1_F40C_43C9_AC2B_719C7269531B_.wvu.PrintArea" localSheetId="0" hidden="1">'Анализ бюджета'!$A$1:$I$234</definedName>
    <definedName name="Z_CFB674C1_F40C_43C9_AC2B_719C7269531B_.wvu.PrintTitles" localSheetId="0" hidden="1">'Анализ бюджета'!$4:$4</definedName>
    <definedName name="Z_CFB674C1_F40C_43C9_AC2B_719C7269531B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D8CBB260_8D05_11D7_88E1_00C0268016AF_.wvu.PrintTitles" localSheetId="0" hidden="1">'Анализ бюджета'!$4:$4</definedName>
    <definedName name="Z_DCFE9E60_5475_11D7_802E_0050224027E0_.wvu.PrintTitles" localSheetId="0" hidden="1">'Анализ бюджета'!$4:$4</definedName>
    <definedName name="Z_DD5C3F45_D2CB_45EC_9051_F348430664E8_.wvu.Cols" localSheetId="0" hidden="1">'Анализ бюджета'!#REF!</definedName>
    <definedName name="Z_DD5C3F45_D2CB_45EC_9051_F348430664E8_.wvu.PrintArea" localSheetId="0" hidden="1">'Анализ бюджета'!$A$1:$J$235</definedName>
    <definedName name="Z_DD5C3F45_D2CB_45EC_9051_F348430664E8_.wvu.PrintTitles" localSheetId="0" hidden="1">'Анализ бюджета'!$4:$5</definedName>
    <definedName name="Z_DD5C3F45_D2CB_45EC_9051_F348430664E8_.wvu.Rows" localSheetId="0" hidden="1">'Анализ бюджета'!$39:$40,'Анализ бюджета'!$50:$51,'Анализ бюджета'!$179:$179</definedName>
    <definedName name="Z_E64E5F61_FD5E_11DA_AA5B_0004761D6C8E_.wvu.PrintArea" localSheetId="0" hidden="1">'Анализ бюджета'!$A$1:$I$234</definedName>
    <definedName name="Z_E64E5F61_FD5E_11DA_AA5B_0004761D6C8E_.wvu.PrintTitles" localSheetId="0" hidden="1">'Анализ бюджета'!$4:$4</definedName>
    <definedName name="Z_E64E5F61_FD5E_11DA_AA5B_0004761D6C8E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Всего_доходов_2002">'Анализ бюджета'!#REF!</definedName>
    <definedName name="Всего_доходов_2003">'Анализ бюджета'!$F$54</definedName>
    <definedName name="Всего_расходов_2002">'Анализ бюджета'!#REF!</definedName>
    <definedName name="Всего_расходов_2003">'Анализ бюджета'!$F$163</definedName>
    <definedName name="_xlnm.Print_Titles" localSheetId="0">'Анализ бюджета'!$4:$5</definedName>
    <definedName name="_xlnm.Print_Area" localSheetId="0">'Анализ бюджета'!$A$1:$J$230</definedName>
  </definedNames>
  <calcPr calcId="144525" fullPrecision="0"/>
  <customWorkbookViews>
    <customWorkbookView name="taktashovaev - Личное представление" guid="{C76330A2-057D-4E27-B720-532A3C304D14}" mergeInterval="0" personalView="1" maximized="1" xWindow="1" yWindow="1" windowWidth="1276" windowHeight="739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наташа - Личное представление" guid="{19D3A214-C4D6-4FE6-9A50-A9E846DFEC72}" mergeInterval="0" personalView="1" maximized="1" windowWidth="1276" windowHeight="884" activeSheetId="1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Athlon - Личное представление" guid="{AE4F8834-9834-4486-A1C0-FEF04E11EC4A}" mergeInterval="0" personalView="1" maximized="1" windowWidth="1020" windowHeight="587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Tatyana - Личное представление" guid="{CD228F81-555E-11D7-A5BE-0050BF58DBA5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Elena - Личное представление" guid="{8F58F720-5478-11D7-8E43-00002120D636}" mergeInterval="0" personalView="1" maximized="1" windowWidth="796" windowHeight="438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МФ - Личное представление" guid="{E64E5F61-FD5E-11DA-AA5B-0004761D6C8E}" mergeInterval="0" personalView="1" maximized="1" windowWidth="796" windowHeight="438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Прокопенко - Личное представление" guid="{0BD4437E-22A9-4FBD-A5E2-5BE85718F571}" mergeInterval="0" personalView="1" maximized="1" xWindow="1" yWindow="1" windowWidth="1276" windowHeight="803" activeSheetId="1"/>
  </customWorkbookViews>
</workbook>
</file>

<file path=xl/calcChain.xml><?xml version="1.0" encoding="utf-8"?>
<calcChain xmlns="http://schemas.openxmlformats.org/spreadsheetml/2006/main">
  <c r="E42" i="1" l="1"/>
  <c r="H51" i="1"/>
  <c r="H53" i="1"/>
  <c r="H48" i="1"/>
  <c r="H49" i="1"/>
  <c r="H47" i="1"/>
  <c r="I53" i="1"/>
  <c r="I51" i="1"/>
  <c r="I38" i="1"/>
  <c r="I36" i="1"/>
  <c r="I35" i="1"/>
  <c r="I34" i="1"/>
  <c r="I32" i="1"/>
  <c r="I222" i="1"/>
  <c r="I157" i="1"/>
  <c r="I159" i="1"/>
  <c r="I148" i="1"/>
  <c r="I147" i="1"/>
  <c r="I145" i="1"/>
  <c r="I143" i="1"/>
  <c r="I144" i="1"/>
  <c r="I112" i="1"/>
  <c r="I108" i="1"/>
  <c r="I63" i="1"/>
  <c r="I64" i="1"/>
  <c r="I65" i="1"/>
  <c r="I66" i="1"/>
  <c r="I151" i="1"/>
  <c r="I150" i="1"/>
  <c r="I180" i="1"/>
  <c r="I182" i="1"/>
  <c r="I80" i="1"/>
  <c r="I62" i="1"/>
  <c r="I48" i="1"/>
  <c r="I45" i="1"/>
  <c r="I43" i="1"/>
  <c r="I30" i="1"/>
  <c r="I24" i="1"/>
  <c r="I10" i="1"/>
  <c r="J10" i="1" l="1"/>
  <c r="E221" i="1"/>
  <c r="D221" i="1"/>
  <c r="I124" i="1"/>
  <c r="I122" i="1"/>
  <c r="I123" i="1"/>
  <c r="F142" i="1"/>
  <c r="J49" i="1"/>
  <c r="J47" i="1"/>
  <c r="I47" i="1"/>
  <c r="J45" i="1"/>
  <c r="E46" i="1"/>
  <c r="C46" i="1"/>
  <c r="J53" i="1"/>
  <c r="D40" i="1"/>
  <c r="E40" i="1"/>
  <c r="F40" i="1"/>
  <c r="D52" i="1"/>
  <c r="E52" i="1"/>
  <c r="F52" i="1"/>
  <c r="C52" i="1"/>
  <c r="J52" i="1" l="1"/>
  <c r="H52" i="1"/>
  <c r="I52" i="1"/>
  <c r="D46" i="1"/>
  <c r="F46" i="1"/>
  <c r="I49" i="1"/>
  <c r="F42" i="1"/>
  <c r="D42" i="1"/>
  <c r="H45" i="1"/>
  <c r="H36" i="1"/>
  <c r="J36" i="1"/>
  <c r="H38" i="1"/>
  <c r="F37" i="1"/>
  <c r="E37" i="1"/>
  <c r="D37" i="1"/>
  <c r="C37" i="1"/>
  <c r="I37" i="1" l="1"/>
  <c r="H42" i="1"/>
  <c r="H46" i="1"/>
  <c r="H37" i="1"/>
  <c r="D106" i="1"/>
  <c r="D88" i="1" s="1"/>
  <c r="E180" i="1"/>
  <c r="E190" i="1"/>
  <c r="J175" i="1"/>
  <c r="D163" i="1"/>
  <c r="D162" i="1" s="1"/>
  <c r="E155" i="1"/>
  <c r="D155" i="1"/>
  <c r="I154" i="1"/>
  <c r="H154" i="1"/>
  <c r="J154" i="1"/>
  <c r="F125" i="1"/>
  <c r="F118" i="1" s="1"/>
  <c r="D118" i="1"/>
  <c r="J122" i="1"/>
  <c r="H122" i="1"/>
  <c r="F88" i="1"/>
  <c r="H105" i="1"/>
  <c r="I105" i="1"/>
  <c r="J105" i="1"/>
  <c r="F57" i="1"/>
  <c r="C96" i="1"/>
  <c r="E118" i="1" l="1"/>
  <c r="I44" i="1" l="1"/>
  <c r="I41" i="1"/>
  <c r="F163" i="1" l="1"/>
  <c r="F162" i="1" s="1"/>
  <c r="I162" i="1" s="1"/>
  <c r="F155" i="1"/>
  <c r="I130" i="1"/>
  <c r="F84" i="1"/>
  <c r="D146" i="1"/>
  <c r="D140" i="1" s="1"/>
  <c r="D128" i="1"/>
  <c r="E128" i="1"/>
  <c r="F128" i="1"/>
  <c r="I128" i="1" s="1"/>
  <c r="D109" i="1"/>
  <c r="E88" i="1"/>
  <c r="D96" i="1"/>
  <c r="D84" i="1"/>
  <c r="E84" i="1"/>
  <c r="C84" i="1"/>
  <c r="D33" i="1" l="1"/>
  <c r="E33" i="1"/>
  <c r="F33" i="1"/>
  <c r="I33" i="1" s="1"/>
  <c r="C33" i="1"/>
  <c r="F96" i="1" l="1"/>
  <c r="E96" i="1"/>
  <c r="J133" i="1" l="1"/>
  <c r="H133" i="1"/>
  <c r="H108" i="1"/>
  <c r="J108" i="1"/>
  <c r="C50" i="1" l="1"/>
  <c r="D50" i="1"/>
  <c r="D39" i="1" s="1"/>
  <c r="E50" i="1"/>
  <c r="F50" i="1"/>
  <c r="F39" i="1" l="1"/>
  <c r="H50" i="1"/>
  <c r="I50" i="1"/>
  <c r="J50" i="1"/>
  <c r="E146" i="1"/>
  <c r="E140" i="1" s="1"/>
  <c r="I46" i="1" l="1"/>
  <c r="I137" i="1" l="1"/>
  <c r="I138" i="1"/>
  <c r="I139" i="1"/>
  <c r="H137" i="1"/>
  <c r="H138" i="1"/>
  <c r="H139" i="1"/>
  <c r="F109" i="1"/>
  <c r="J142" i="1"/>
  <c r="I142" i="1"/>
  <c r="H142" i="1"/>
  <c r="J123" i="1"/>
  <c r="H123" i="1"/>
  <c r="H44" i="1"/>
  <c r="E39" i="1" l="1"/>
  <c r="J43" i="1"/>
  <c r="H43" i="1"/>
  <c r="I42" i="1" l="1"/>
  <c r="J113" i="1"/>
  <c r="H113" i="1"/>
  <c r="D192" i="1"/>
  <c r="C42" i="1"/>
  <c r="D17" i="1"/>
  <c r="C155" i="1" l="1"/>
  <c r="J130" i="1"/>
  <c r="H130" i="1"/>
  <c r="H128" i="1"/>
  <c r="J128" i="1"/>
  <c r="C128" i="1"/>
  <c r="C126" i="1" s="1"/>
  <c r="C118" i="1" s="1"/>
  <c r="C109" i="1"/>
  <c r="E163" i="1"/>
  <c r="E162" i="1" s="1"/>
  <c r="E57" i="1" l="1"/>
  <c r="J165" i="1" l="1"/>
  <c r="I165" i="1"/>
  <c r="H165" i="1"/>
  <c r="J63" i="1"/>
  <c r="J64" i="1"/>
  <c r="J65" i="1"/>
  <c r="H63" i="1"/>
  <c r="H64" i="1"/>
  <c r="H65" i="1"/>
  <c r="E117" i="1"/>
  <c r="D117" i="1"/>
  <c r="F146" i="1"/>
  <c r="F140" i="1" l="1"/>
  <c r="I146" i="1"/>
  <c r="F117" i="1"/>
  <c r="I31" i="1"/>
  <c r="J35" i="1"/>
  <c r="H35" i="1"/>
  <c r="J121" i="1" l="1"/>
  <c r="H121" i="1"/>
  <c r="H136" i="1" l="1"/>
  <c r="J136" i="1"/>
  <c r="E218" i="1" l="1"/>
  <c r="D218" i="1"/>
  <c r="J28" i="1" l="1"/>
  <c r="H28" i="1"/>
  <c r="C163" i="1" l="1"/>
  <c r="C146" i="1"/>
  <c r="C140" i="1" l="1"/>
  <c r="C117" i="1" s="1"/>
  <c r="C159" i="1"/>
  <c r="J198" i="1" l="1"/>
  <c r="I198" i="1"/>
  <c r="H198" i="1"/>
  <c r="E196" i="1"/>
  <c r="E195" i="1" s="1"/>
  <c r="F196" i="1"/>
  <c r="F195" i="1" s="1"/>
  <c r="D177" i="1"/>
  <c r="D176" i="1" s="1"/>
  <c r="E177" i="1"/>
  <c r="E176" i="1" s="1"/>
  <c r="F177" i="1"/>
  <c r="F176" i="1" s="1"/>
  <c r="J180" i="1" l="1"/>
  <c r="H180" i="1"/>
  <c r="J114" i="1" l="1"/>
  <c r="H114" i="1"/>
  <c r="I114" i="1"/>
  <c r="H59" i="1" l="1"/>
  <c r="I74" i="1" l="1"/>
  <c r="J132" i="1"/>
  <c r="I132" i="1"/>
  <c r="H132" i="1"/>
  <c r="C196" i="1" l="1"/>
  <c r="D196" i="1"/>
  <c r="D195" i="1" s="1"/>
  <c r="C177" i="1"/>
  <c r="J150" i="1"/>
  <c r="J151" i="1"/>
  <c r="J152" i="1"/>
  <c r="J153" i="1"/>
  <c r="J148" i="1"/>
  <c r="I153" i="1"/>
  <c r="H150" i="1"/>
  <c r="H151" i="1"/>
  <c r="H152" i="1"/>
  <c r="H153" i="1"/>
  <c r="H148" i="1"/>
  <c r="J91" i="1" l="1"/>
  <c r="J92" i="1"/>
  <c r="J93" i="1"/>
  <c r="J94" i="1"/>
  <c r="J100" i="1"/>
  <c r="J101" i="1"/>
  <c r="J102" i="1"/>
  <c r="J103" i="1"/>
  <c r="J104" i="1"/>
  <c r="J98" i="1"/>
  <c r="I91" i="1"/>
  <c r="I92" i="1"/>
  <c r="I93" i="1"/>
  <c r="I94" i="1"/>
  <c r="I100" i="1"/>
  <c r="I102" i="1"/>
  <c r="I103" i="1"/>
  <c r="I104" i="1"/>
  <c r="I98" i="1"/>
  <c r="H91" i="1"/>
  <c r="H92" i="1"/>
  <c r="H93" i="1"/>
  <c r="H94" i="1"/>
  <c r="H100" i="1"/>
  <c r="H101" i="1"/>
  <c r="H102" i="1"/>
  <c r="H103" i="1"/>
  <c r="H104" i="1"/>
  <c r="H98" i="1"/>
  <c r="H97" i="1" l="1"/>
  <c r="C88" i="1"/>
  <c r="J146" i="1"/>
  <c r="H146" i="1"/>
  <c r="J129" i="1"/>
  <c r="I129" i="1"/>
  <c r="H129" i="1"/>
  <c r="I97" i="1"/>
  <c r="J97" i="1"/>
  <c r="J147" i="1"/>
  <c r="H147" i="1"/>
  <c r="F221" i="1"/>
  <c r="F218" i="1"/>
  <c r="I218" i="1" s="1"/>
  <c r="J96" i="1" l="1"/>
  <c r="I96" i="1"/>
  <c r="H96" i="1"/>
  <c r="J73" i="1"/>
  <c r="E230" i="1"/>
  <c r="E228" i="1"/>
  <c r="E227" i="1"/>
  <c r="E226" i="1"/>
  <c r="E225" i="1"/>
  <c r="E217" i="1"/>
  <c r="E211" i="1"/>
  <c r="E209" i="1"/>
  <c r="E192" i="1"/>
  <c r="E83" i="1"/>
  <c r="E76" i="1"/>
  <c r="E29" i="1"/>
  <c r="E23" i="1"/>
  <c r="E19" i="1"/>
  <c r="E17" i="1"/>
  <c r="E14" i="1"/>
  <c r="E13" i="1" s="1"/>
  <c r="E11" i="1"/>
  <c r="E9" i="1"/>
  <c r="E8" i="1" s="1"/>
  <c r="J157" i="1"/>
  <c r="H157" i="1"/>
  <c r="H191" i="1"/>
  <c r="I191" i="1"/>
  <c r="J191" i="1"/>
  <c r="E22" i="1" l="1"/>
  <c r="E16" i="1"/>
  <c r="E7" i="1" s="1"/>
  <c r="E6" i="1" l="1"/>
  <c r="E54" i="1" s="1"/>
  <c r="E213" i="1"/>
  <c r="J134" i="1"/>
  <c r="I134" i="1"/>
  <c r="H134" i="1"/>
  <c r="D83" i="1"/>
  <c r="J126" i="1"/>
  <c r="I126" i="1"/>
  <c r="H126" i="1"/>
  <c r="J185" i="1"/>
  <c r="J186" i="1"/>
  <c r="J183" i="1"/>
  <c r="I185" i="1"/>
  <c r="I186" i="1"/>
  <c r="I183" i="1"/>
  <c r="H185" i="1"/>
  <c r="H186" i="1"/>
  <c r="H183" i="1"/>
  <c r="J189" i="1"/>
  <c r="I189" i="1"/>
  <c r="H189" i="1"/>
  <c r="E215" i="1" l="1"/>
  <c r="J207" i="1"/>
  <c r="I207" i="1"/>
  <c r="H207" i="1"/>
  <c r="H203" i="1"/>
  <c r="H204" i="1"/>
  <c r="I203" i="1"/>
  <c r="I204" i="1"/>
  <c r="J203" i="1"/>
  <c r="J204" i="1"/>
  <c r="J201" i="1"/>
  <c r="I201" i="1"/>
  <c r="H201" i="1"/>
  <c r="C195" i="1"/>
  <c r="I171" i="1"/>
  <c r="H170" i="1"/>
  <c r="H168" i="1"/>
  <c r="H167" i="1"/>
  <c r="J174" i="1"/>
  <c r="I174" i="1"/>
  <c r="H174" i="1"/>
  <c r="H171" i="1"/>
  <c r="I170" i="1"/>
  <c r="J170" i="1"/>
  <c r="J171" i="1"/>
  <c r="J168" i="1"/>
  <c r="I168" i="1"/>
  <c r="J164" i="1"/>
  <c r="H164" i="1"/>
  <c r="C14" i="1"/>
  <c r="G223" i="1"/>
  <c r="F226" i="1"/>
  <c r="D226" i="1"/>
  <c r="C226" i="1"/>
  <c r="C218" i="1"/>
  <c r="F225" i="1"/>
  <c r="C227" i="1"/>
  <c r="D227" i="1"/>
  <c r="F227" i="1"/>
  <c r="I12" i="1"/>
  <c r="H12" i="1"/>
  <c r="J12" i="1"/>
  <c r="J15" i="1"/>
  <c r="J18" i="1"/>
  <c r="J20" i="1"/>
  <c r="J21" i="1"/>
  <c r="J24" i="1"/>
  <c r="J25" i="1"/>
  <c r="J26" i="1"/>
  <c r="J27" i="1"/>
  <c r="J30" i="1"/>
  <c r="J31" i="1"/>
  <c r="J32" i="1"/>
  <c r="J34" i="1"/>
  <c r="J38" i="1"/>
  <c r="J41" i="1"/>
  <c r="J44" i="1"/>
  <c r="J48" i="1"/>
  <c r="J51" i="1"/>
  <c r="D29" i="1"/>
  <c r="F29" i="1"/>
  <c r="D23" i="1"/>
  <c r="F23" i="1"/>
  <c r="D19" i="1"/>
  <c r="F19" i="1"/>
  <c r="F17" i="1"/>
  <c r="D14" i="1"/>
  <c r="D13" i="1" s="1"/>
  <c r="F14" i="1"/>
  <c r="D11" i="1"/>
  <c r="F11" i="1"/>
  <c r="I11" i="1" s="1"/>
  <c r="D9" i="1"/>
  <c r="D8" i="1" s="1"/>
  <c r="F9" i="1"/>
  <c r="I9" i="1" s="1"/>
  <c r="J14" i="1" l="1"/>
  <c r="F8" i="1"/>
  <c r="I8" i="1" s="1"/>
  <c r="J9" i="1"/>
  <c r="J8" i="1" s="1"/>
  <c r="F13" i="1"/>
  <c r="J11" i="1"/>
  <c r="F16" i="1"/>
  <c r="J17" i="1"/>
  <c r="J40" i="1"/>
  <c r="F22" i="1"/>
  <c r="J33" i="1"/>
  <c r="J29" i="1"/>
  <c r="J23" i="1"/>
  <c r="J19" i="1"/>
  <c r="D22" i="1"/>
  <c r="D16" i="1"/>
  <c r="D7" i="1" s="1"/>
  <c r="H11" i="1"/>
  <c r="C9" i="1"/>
  <c r="C29" i="1"/>
  <c r="C23" i="1"/>
  <c r="C11" i="1"/>
  <c r="D76" i="1"/>
  <c r="F76" i="1"/>
  <c r="I76" i="1" s="1"/>
  <c r="C76" i="1"/>
  <c r="J212" i="1"/>
  <c r="I212" i="1"/>
  <c r="H212" i="1"/>
  <c r="F211" i="1"/>
  <c r="D211" i="1"/>
  <c r="C211" i="1"/>
  <c r="C176" i="1"/>
  <c r="J16" i="1" l="1"/>
  <c r="J13" i="1"/>
  <c r="F7" i="1"/>
  <c r="I7" i="1" s="1"/>
  <c r="D6" i="1"/>
  <c r="J211" i="1"/>
  <c r="I211" i="1"/>
  <c r="H211" i="1"/>
  <c r="J156" i="1"/>
  <c r="I156" i="1"/>
  <c r="H156" i="1"/>
  <c r="J139" i="1"/>
  <c r="J137" i="1"/>
  <c r="J135" i="1"/>
  <c r="H135" i="1"/>
  <c r="J125" i="1"/>
  <c r="I125" i="1"/>
  <c r="H125" i="1"/>
  <c r="J124" i="1"/>
  <c r="H124" i="1"/>
  <c r="J112" i="1"/>
  <c r="H112" i="1"/>
  <c r="J60" i="1"/>
  <c r="J59" i="1"/>
  <c r="J58" i="1"/>
  <c r="I25" i="1"/>
  <c r="H25" i="1"/>
  <c r="F6" i="1" l="1"/>
  <c r="J7" i="1"/>
  <c r="I117" i="1"/>
  <c r="J46" i="1"/>
  <c r="J37" i="1"/>
  <c r="C83" i="1"/>
  <c r="H6" i="1" l="1"/>
  <c r="I6" i="1"/>
  <c r="J22" i="1"/>
  <c r="J160" i="1"/>
  <c r="I160" i="1"/>
  <c r="H160" i="1"/>
  <c r="J87" i="1"/>
  <c r="I87" i="1"/>
  <c r="H87" i="1"/>
  <c r="H32" i="1"/>
  <c r="J6" i="1" l="1"/>
  <c r="H34" i="1"/>
  <c r="J42" i="1"/>
  <c r="I15" i="1"/>
  <c r="I18" i="1"/>
  <c r="I20" i="1"/>
  <c r="I21" i="1"/>
  <c r="I26" i="1"/>
  <c r="I27" i="1"/>
  <c r="H9" i="1"/>
  <c r="H10" i="1"/>
  <c r="H15" i="1"/>
  <c r="H18" i="1"/>
  <c r="H20" i="1"/>
  <c r="H21" i="1"/>
  <c r="H24" i="1"/>
  <c r="H26" i="1"/>
  <c r="H27" i="1"/>
  <c r="H30" i="1"/>
  <c r="H31" i="1"/>
  <c r="H41" i="1"/>
  <c r="C40" i="1"/>
  <c r="C39" i="1" s="1"/>
  <c r="C19" i="1"/>
  <c r="C17" i="1"/>
  <c r="C13" i="1"/>
  <c r="C8" i="1"/>
  <c r="D54" i="1" l="1"/>
  <c r="C22" i="1"/>
  <c r="H33" i="1"/>
  <c r="I14" i="1"/>
  <c r="I13" i="1"/>
  <c r="I17" i="1"/>
  <c r="I19" i="1"/>
  <c r="I23" i="1"/>
  <c r="I29" i="1"/>
  <c r="I40" i="1"/>
  <c r="H40" i="1"/>
  <c r="H29" i="1"/>
  <c r="H13" i="1"/>
  <c r="H23" i="1"/>
  <c r="H19" i="1"/>
  <c r="H17" i="1"/>
  <c r="H14" i="1"/>
  <c r="H8" i="1"/>
  <c r="C16" i="1"/>
  <c r="C7" i="1" s="1"/>
  <c r="J39" i="1" l="1"/>
  <c r="F54" i="1"/>
  <c r="C6" i="1"/>
  <c r="C54" i="1" s="1"/>
  <c r="I39" i="1"/>
  <c r="H39" i="1"/>
  <c r="I22" i="1"/>
  <c r="H22" i="1"/>
  <c r="I16" i="1"/>
  <c r="H16" i="1"/>
  <c r="G36" i="1" l="1"/>
  <c r="G49" i="1"/>
  <c r="G45" i="1"/>
  <c r="G53" i="1"/>
  <c r="G47" i="1"/>
  <c r="G52" i="1"/>
  <c r="G42" i="1"/>
  <c r="G37" i="1"/>
  <c r="G46" i="1"/>
  <c r="G50" i="1"/>
  <c r="G43" i="1"/>
  <c r="G38" i="1"/>
  <c r="G48" i="1"/>
  <c r="G9" i="1"/>
  <c r="G54" i="1"/>
  <c r="G12" i="1"/>
  <c r="G35" i="1"/>
  <c r="G11" i="1"/>
  <c r="J54" i="1"/>
  <c r="G28" i="1"/>
  <c r="H7" i="1"/>
  <c r="G32" i="1" l="1"/>
  <c r="G25" i="1"/>
  <c r="C57" i="1"/>
  <c r="D57" i="1"/>
  <c r="D225" i="1"/>
  <c r="G34" i="1" l="1"/>
  <c r="G33" i="1"/>
  <c r="G26" i="1"/>
  <c r="G44" i="1"/>
  <c r="G51" i="1"/>
  <c r="G41" i="1"/>
  <c r="G30" i="1"/>
  <c r="G27" i="1"/>
  <c r="G24" i="1"/>
  <c r="G20" i="1"/>
  <c r="G18" i="1"/>
  <c r="G15" i="1"/>
  <c r="G31" i="1"/>
  <c r="G21" i="1"/>
  <c r="G10" i="1"/>
  <c r="G8" i="1"/>
  <c r="G14" i="1"/>
  <c r="G16" i="1"/>
  <c r="G23" i="1"/>
  <c r="G17" i="1"/>
  <c r="G13" i="1"/>
  <c r="G7" i="1"/>
  <c r="G19" i="1"/>
  <c r="G40" i="1"/>
  <c r="G29" i="1"/>
  <c r="G39" i="1"/>
  <c r="G22" i="1"/>
  <c r="G6" i="1"/>
  <c r="I54" i="1"/>
  <c r="H54" i="1"/>
  <c r="H169" i="1" l="1"/>
  <c r="I169" i="1"/>
  <c r="J169" i="1"/>
  <c r="D228" i="1" l="1"/>
  <c r="F228" i="1"/>
  <c r="D230" i="1"/>
  <c r="F230" i="1"/>
  <c r="J229" i="1"/>
  <c r="I229" i="1"/>
  <c r="H229" i="1"/>
  <c r="J226" i="1"/>
  <c r="I226" i="1"/>
  <c r="H226" i="1"/>
  <c r="C225" i="1"/>
  <c r="C228" i="1"/>
  <c r="C230" i="1"/>
  <c r="J74" i="1"/>
  <c r="J208" i="1"/>
  <c r="I208" i="1"/>
  <c r="H208" i="1"/>
  <c r="J202" i="1"/>
  <c r="I202" i="1"/>
  <c r="H202" i="1"/>
  <c r="J200" i="1"/>
  <c r="I200" i="1"/>
  <c r="H200" i="1"/>
  <c r="I175" i="1"/>
  <c r="H175" i="1"/>
  <c r="J167" i="1"/>
  <c r="I167" i="1"/>
  <c r="J75" i="1"/>
  <c r="I75" i="1"/>
  <c r="H75" i="1"/>
  <c r="I73" i="1"/>
  <c r="H73" i="1"/>
  <c r="H57" i="1" l="1"/>
  <c r="I227" i="1"/>
  <c r="J227" i="1"/>
  <c r="H227" i="1"/>
  <c r="I230" i="1"/>
  <c r="I228" i="1"/>
  <c r="J228" i="1"/>
  <c r="H228" i="1"/>
  <c r="I225" i="1"/>
  <c r="J225" i="1"/>
  <c r="H225" i="1"/>
  <c r="H74" i="1"/>
  <c r="H230" i="1"/>
  <c r="J230" i="1"/>
  <c r="H66" i="1" l="1"/>
  <c r="J66" i="1"/>
  <c r="H82" i="1" l="1"/>
  <c r="I82" i="1"/>
  <c r="J82" i="1"/>
  <c r="H88" i="1" l="1"/>
  <c r="C162" i="1"/>
  <c r="H58" i="1"/>
  <c r="I58" i="1"/>
  <c r="I59" i="1"/>
  <c r="H60" i="1"/>
  <c r="I60" i="1"/>
  <c r="H67" i="1"/>
  <c r="J67" i="1"/>
  <c r="H68" i="1"/>
  <c r="I68" i="1"/>
  <c r="J68" i="1"/>
  <c r="H70" i="1"/>
  <c r="I70" i="1"/>
  <c r="J70" i="1"/>
  <c r="H71" i="1"/>
  <c r="I71" i="1"/>
  <c r="J71" i="1"/>
  <c r="H78" i="1"/>
  <c r="I78" i="1"/>
  <c r="J78" i="1"/>
  <c r="H84" i="1"/>
  <c r="I84" i="1"/>
  <c r="J84" i="1"/>
  <c r="H86" i="1"/>
  <c r="I86" i="1"/>
  <c r="J86" i="1"/>
  <c r="I88" i="1"/>
  <c r="J88" i="1"/>
  <c r="H90" i="1"/>
  <c r="I90" i="1"/>
  <c r="J90" i="1"/>
  <c r="H106" i="1"/>
  <c r="I106" i="1"/>
  <c r="J106" i="1"/>
  <c r="H116" i="1"/>
  <c r="I116" i="1"/>
  <c r="J116" i="1"/>
  <c r="H159" i="1"/>
  <c r="J159" i="1"/>
  <c r="H161" i="1"/>
  <c r="I161" i="1"/>
  <c r="J161" i="1"/>
  <c r="H118" i="1"/>
  <c r="I118" i="1"/>
  <c r="J118" i="1"/>
  <c r="H120" i="1"/>
  <c r="I120" i="1"/>
  <c r="J120" i="1"/>
  <c r="H140" i="1"/>
  <c r="I140" i="1"/>
  <c r="J140" i="1"/>
  <c r="H143" i="1"/>
  <c r="J143" i="1"/>
  <c r="H144" i="1"/>
  <c r="J144" i="1"/>
  <c r="H145" i="1"/>
  <c r="J145" i="1"/>
  <c r="H155" i="1"/>
  <c r="I155" i="1"/>
  <c r="J155" i="1"/>
  <c r="I164" i="1"/>
  <c r="H172" i="1"/>
  <c r="I172" i="1"/>
  <c r="J172" i="1"/>
  <c r="H182" i="1"/>
  <c r="J182" i="1"/>
  <c r="H184" i="1"/>
  <c r="I184" i="1"/>
  <c r="J184" i="1"/>
  <c r="H190" i="1"/>
  <c r="I190" i="1"/>
  <c r="J190" i="1"/>
  <c r="H178" i="1"/>
  <c r="I178" i="1"/>
  <c r="J178" i="1"/>
  <c r="H187" i="1"/>
  <c r="I187" i="1"/>
  <c r="J187" i="1"/>
  <c r="H193" i="1"/>
  <c r="I193" i="1"/>
  <c r="J193" i="1"/>
  <c r="H194" i="1"/>
  <c r="J194" i="1"/>
  <c r="H196" i="1"/>
  <c r="I196" i="1"/>
  <c r="J196" i="1"/>
  <c r="H197" i="1"/>
  <c r="I197" i="1"/>
  <c r="J197" i="1"/>
  <c r="H205" i="1"/>
  <c r="I205" i="1"/>
  <c r="J205" i="1"/>
  <c r="H210" i="1"/>
  <c r="I210" i="1"/>
  <c r="J210" i="1"/>
  <c r="H80" i="1"/>
  <c r="J80" i="1"/>
  <c r="H111" i="1"/>
  <c r="I111" i="1"/>
  <c r="J111" i="1"/>
  <c r="H62" i="1"/>
  <c r="J62" i="1"/>
  <c r="F192" i="1"/>
  <c r="C192" i="1"/>
  <c r="D209" i="1"/>
  <c r="D213" i="1" s="1"/>
  <c r="F209" i="1"/>
  <c r="C209" i="1"/>
  <c r="I176" i="1" l="1"/>
  <c r="C213" i="1"/>
  <c r="H177" i="1"/>
  <c r="I163" i="1"/>
  <c r="J177" i="1"/>
  <c r="H163" i="1"/>
  <c r="I177" i="1"/>
  <c r="J163" i="1"/>
  <c r="J209" i="1"/>
  <c r="H209" i="1"/>
  <c r="J195" i="1"/>
  <c r="H195" i="1"/>
  <c r="J192" i="1"/>
  <c r="H192" i="1"/>
  <c r="J117" i="1"/>
  <c r="H117" i="1"/>
  <c r="J76" i="1"/>
  <c r="H76" i="1"/>
  <c r="I209" i="1"/>
  <c r="I195" i="1"/>
  <c r="I192" i="1"/>
  <c r="H162" i="1" l="1"/>
  <c r="H176" i="1"/>
  <c r="J176" i="1"/>
  <c r="J162" i="1"/>
  <c r="J220" i="1" l="1"/>
  <c r="J219" i="1"/>
  <c r="I219" i="1"/>
  <c r="I220" i="1"/>
  <c r="H219" i="1"/>
  <c r="H220" i="1"/>
  <c r="G222" i="1"/>
  <c r="I57" i="1"/>
  <c r="H218" i="1" l="1"/>
  <c r="J218" i="1"/>
  <c r="J57" i="1"/>
  <c r="H223" i="1" l="1"/>
  <c r="I223" i="1"/>
  <c r="C215" i="1"/>
  <c r="C221" i="1"/>
  <c r="D217" i="1" l="1"/>
  <c r="D215" i="1"/>
  <c r="J222" i="1" l="1"/>
  <c r="H222" i="1" l="1"/>
  <c r="J221" i="1" l="1"/>
  <c r="I221" i="1"/>
  <c r="H221" i="1"/>
  <c r="F217" i="1"/>
  <c r="H217" i="1" l="1"/>
  <c r="G221" i="1"/>
  <c r="I217" i="1"/>
  <c r="G217" i="1"/>
  <c r="J217" i="1"/>
  <c r="H109" i="1" l="1"/>
  <c r="I109" i="1"/>
  <c r="J109" i="1"/>
  <c r="F83" i="1"/>
  <c r="F213" i="1" s="1"/>
  <c r="G154" i="1" s="1"/>
  <c r="G105" i="1" l="1"/>
  <c r="G122" i="1"/>
  <c r="G108" i="1"/>
  <c r="G133" i="1"/>
  <c r="I83" i="1"/>
  <c r="J83" i="1"/>
  <c r="G142" i="1"/>
  <c r="H83" i="1"/>
  <c r="H213" i="1" s="1"/>
  <c r="G123" i="1" l="1"/>
  <c r="G160" i="1"/>
  <c r="G225" i="1"/>
  <c r="G230" i="1"/>
  <c r="I213" i="1"/>
  <c r="G226" i="1"/>
  <c r="G207" i="1"/>
  <c r="G205" i="1"/>
  <c r="G130" i="1"/>
  <c r="J213" i="1"/>
  <c r="J223" i="1" s="1"/>
  <c r="G111" i="1"/>
  <c r="G144" i="1"/>
  <c r="G182" i="1"/>
  <c r="G178" i="1"/>
  <c r="G193" i="1"/>
  <c r="G227" i="1"/>
  <c r="G189" i="1"/>
  <c r="G187" i="1"/>
  <c r="G228" i="1"/>
  <c r="G157" i="1"/>
  <c r="G229" i="1"/>
  <c r="G146" i="1"/>
  <c r="G132" i="1"/>
  <c r="G150" i="1"/>
  <c r="G153" i="1"/>
  <c r="G152" i="1"/>
  <c r="G93" i="1"/>
  <c r="G100" i="1"/>
  <c r="G104" i="1"/>
  <c r="G94" i="1"/>
  <c r="G103" i="1"/>
  <c r="G191" i="1"/>
  <c r="G134" i="1"/>
  <c r="G185" i="1"/>
  <c r="G186" i="1"/>
  <c r="G183" i="1"/>
  <c r="G201" i="1"/>
  <c r="G204" i="1"/>
  <c r="G171" i="1"/>
  <c r="G170" i="1"/>
  <c r="G211" i="1"/>
  <c r="G139" i="1"/>
  <c r="G73" i="1"/>
  <c r="G200" i="1"/>
  <c r="G126" i="1"/>
  <c r="G174" i="1"/>
  <c r="G168" i="1"/>
  <c r="G212" i="1"/>
  <c r="G156" i="1"/>
  <c r="G137" i="1"/>
  <c r="G125" i="1"/>
  <c r="G135" i="1"/>
  <c r="G87" i="1"/>
  <c r="G74" i="1"/>
  <c r="G66" i="1"/>
  <c r="G175" i="1"/>
  <c r="G82" i="1"/>
  <c r="G167" i="1"/>
  <c r="G58" i="1"/>
  <c r="G60" i="1"/>
  <c r="G68" i="1"/>
  <c r="G71" i="1"/>
  <c r="G84" i="1"/>
  <c r="G88" i="1"/>
  <c r="G106" i="1"/>
  <c r="G159" i="1"/>
  <c r="G118" i="1"/>
  <c r="G140" i="1"/>
  <c r="G145" i="1"/>
  <c r="G163" i="1"/>
  <c r="G172" i="1"/>
  <c r="G184" i="1"/>
  <c r="G177" i="1"/>
  <c r="G80" i="1"/>
  <c r="G195" i="1"/>
  <c r="G117" i="1"/>
  <c r="F215" i="1"/>
  <c r="G109" i="1"/>
  <c r="G113" i="1"/>
  <c r="G64" i="1"/>
  <c r="G65" i="1"/>
  <c r="G121" i="1"/>
  <c r="G114" i="1"/>
  <c r="G112" i="1"/>
  <c r="G124" i="1"/>
  <c r="G75" i="1"/>
  <c r="G202" i="1"/>
  <c r="G208" i="1"/>
  <c r="G128" i="1"/>
  <c r="G165" i="1"/>
  <c r="G63" i="1"/>
  <c r="G136" i="1"/>
  <c r="G198" i="1"/>
  <c r="G180" i="1"/>
  <c r="G96" i="1"/>
  <c r="G213" i="1"/>
  <c r="G129" i="1"/>
  <c r="G147" i="1"/>
  <c r="G151" i="1"/>
  <c r="G148" i="1"/>
  <c r="G91" i="1"/>
  <c r="G97" i="1"/>
  <c r="G102" i="1"/>
  <c r="G92" i="1"/>
  <c r="G101" i="1"/>
  <c r="G98" i="1"/>
  <c r="G179" i="1"/>
  <c r="G203" i="1"/>
  <c r="G169" i="1"/>
  <c r="G194" i="1"/>
  <c r="G197" i="1"/>
  <c r="G210" i="1"/>
  <c r="G209" i="1"/>
  <c r="G192" i="1"/>
  <c r="G162" i="1"/>
  <c r="G62" i="1"/>
  <c r="G176" i="1"/>
  <c r="G76" i="1"/>
  <c r="G57" i="1"/>
  <c r="G59" i="1"/>
  <c r="G67" i="1"/>
  <c r="G70" i="1"/>
  <c r="G78" i="1"/>
  <c r="G86" i="1"/>
  <c r="G90" i="1"/>
  <c r="G116" i="1"/>
  <c r="G161" i="1"/>
  <c r="G120" i="1"/>
  <c r="G143" i="1"/>
  <c r="G155" i="1"/>
  <c r="G164" i="1"/>
  <c r="G190" i="1"/>
  <c r="G196" i="1"/>
  <c r="G83" i="1"/>
  <c r="H215" i="1" l="1"/>
  <c r="I215" i="1"/>
  <c r="G215" i="1"/>
  <c r="J215" i="1"/>
</calcChain>
</file>

<file path=xl/sharedStrings.xml><?xml version="1.0" encoding="utf-8"?>
<sst xmlns="http://schemas.openxmlformats.org/spreadsheetml/2006/main" count="355" uniqueCount="285">
  <si>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</si>
  <si>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</si>
  <si>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</si>
  <si>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</si>
  <si>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</si>
  <si>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</si>
  <si>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</si>
  <si>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</si>
  <si>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</si>
  <si>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>СПРАВОЧНО: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</si>
  <si>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</si>
  <si>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</si>
  <si>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</si>
  <si>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</si>
  <si>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</si>
  <si>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</si>
  <si>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</si>
  <si>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</si>
  <si>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</si>
  <si>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</si>
  <si>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</si>
  <si>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</si>
  <si>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</si>
  <si>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</si>
  <si>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</si>
  <si>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</si>
  <si>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</si>
  <si>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</si>
  <si>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</si>
  <si>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</si>
  <si>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</si>
  <si>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</si>
  <si>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</si>
  <si>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</si>
  <si>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</si>
  <si>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</si>
  <si>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</si>
  <si>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</si>
  <si>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</si>
  <si>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</si>
  <si>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000 2 02 01000 00 0000 151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</si>
  <si>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</si>
  <si>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</si>
  <si>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</si>
  <si>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</si>
  <si>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</si>
  <si>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</si>
  <si>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</si>
  <si>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</si>
  <si>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</si>
  <si>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</si>
  <si>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</si>
  <si>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</si>
  <si>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</si>
  <si>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</si>
  <si>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</si>
  <si>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0106</t>
  </si>
  <si>
    <t>0501</t>
  </si>
  <si>
    <t>0505</t>
  </si>
  <si>
    <t>Другие вопросы в области жилищно-коммунального хозяйства</t>
  </si>
  <si>
    <t>1003</t>
  </si>
  <si>
    <t>Социальное обеспечение населения</t>
  </si>
  <si>
    <t>0800</t>
  </si>
  <si>
    <t>Культура</t>
  </si>
  <si>
    <t>0801</t>
  </si>
  <si>
    <t>1001</t>
  </si>
  <si>
    <t>Пенсионное обеспечение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</si>
  <si>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</si>
  <si>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</si>
  <si>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</si>
  <si>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</si>
  <si>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</si>
  <si>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</si>
  <si>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</si>
  <si>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 xml:space="preserve">- увеличение стоимости основных средств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</si>
  <si>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</si>
  <si>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</si>
  <si>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</si>
  <si>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</si>
  <si>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</si>
  <si>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</si>
  <si>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</si>
  <si>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</si>
  <si>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</si>
  <si>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</si>
  <si>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</si>
  <si>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</si>
  <si>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</si>
  <si>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</si>
  <si>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</si>
  <si>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</si>
  <si>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</si>
  <si>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0300</t>
  </si>
  <si>
    <t>НАЦИОНАЛЬНАЯ БЕЗОПАСНОСТЬ И ПРАВООХРАНИТЕЛЬНАЯ ДЕЯТЕЛЬНОСТЬ</t>
  </si>
  <si>
    <t>Транспорт</t>
  </si>
  <si>
    <t>0409</t>
  </si>
  <si>
    <t>Дорожное хозяйство (дорожные фонды)</t>
  </si>
  <si>
    <t>- ремонт автомобильных дорог общего пользования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</si>
  <si>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</si>
  <si>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</si>
  <si>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</si>
  <si>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</si>
  <si>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</si>
  <si>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</si>
  <si>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</si>
  <si>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</si>
  <si>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</si>
  <si>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</si>
  <si>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</si>
  <si>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</si>
  <si>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</si>
  <si>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</si>
  <si>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Защита населения и территории от чрезвычайных ситуаций природного и техногенного характера, гражданская оборона</t>
  </si>
  <si>
    <t>Образование</t>
  </si>
  <si>
    <t>0700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</si>
  <si>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</si>
  <si>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000 2 02 02000 00 0000 151</t>
  </si>
  <si>
    <t>Субсидии бюджетам Российской Федерации и муниципальных образований (межбюджетные субсидии)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</si>
  <si>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</si>
  <si>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</si>
  <si>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</si>
  <si>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</si>
  <si>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тыс.рублей</t>
  </si>
  <si>
    <t>182 1 01 02010 01 0000 110</t>
  </si>
  <si>
    <t>0107</t>
  </si>
  <si>
    <t>Обеспечение проведения выборов и референдумов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</si>
  <si>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</si>
  <si>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</si>
  <si>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Из них по разделу 0100</t>
  </si>
  <si>
    <t>Из них по разделу 0300</t>
  </si>
  <si>
    <t>Из них по разделу 0400</t>
  </si>
  <si>
    <t>Из них по разделу 0500</t>
  </si>
  <si>
    <t>- органов местного самоуправления</t>
  </si>
  <si>
    <t>- заработная плата с начислениями на оплату труда, из них: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</si>
  <si>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</si>
  <si>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</si>
  <si>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</si>
  <si>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</si>
  <si>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</si>
  <si>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</si>
  <si>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</si>
  <si>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</si>
  <si>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</si>
  <si>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000 2 02 04000 00 0000 151</t>
  </si>
  <si>
    <t>0104</t>
  </si>
  <si>
    <t>0309</t>
  </si>
  <si>
    <t>в т.ч.:</t>
  </si>
  <si>
    <t xml:space="preserve">- межбюджетные трансферты на обеспечение деятельности аварийно-спасательного формирования - муниципального учреждения "Энгельс-Спас" </t>
  </si>
  <si>
    <t>0412</t>
  </si>
  <si>
    <t>- межбюджетные трансферты на осуществление переданных полномочий по решению вопросов местного значения поселений по архитектуре и градостроительству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</si>
  <si>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</si>
  <si>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</si>
  <si>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- ремонт дворовых территорий многоквартирных домов   (в рамках ВЦП)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</si>
  <si>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</si>
  <si>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</si>
  <si>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</si>
  <si>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</si>
  <si>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</si>
  <si>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</si>
  <si>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</si>
  <si>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</si>
  <si>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</si>
  <si>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- работников муниципальных учреждений соц.сферы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</si>
  <si>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</si>
  <si>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</si>
  <si>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134 1 11 05075 13 0000 120</t>
  </si>
  <si>
    <t>119 1 11 07015 13 0000 120</t>
  </si>
  <si>
    <t>134 1 11 05013 13 0000 120</t>
  </si>
  <si>
    <t>134 1 14 02053 13 0000 410</t>
  </si>
  <si>
    <t>104 1 14 06025 13 0000 430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</si>
  <si>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</si>
  <si>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</si>
  <si>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</si>
  <si>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оплата услуг связи</t>
  </si>
  <si>
    <t xml:space="preserve">- прочие расходы  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</si>
  <si>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</si>
  <si>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</si>
  <si>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- ежемесячные взносы на кап.ремонт жил.фонда</t>
  </si>
  <si>
    <t>в т.ч. МБТ на организацию похоронного дела</t>
  </si>
  <si>
    <t>0804</t>
  </si>
  <si>
    <t>Другие вопросы в области культуры, кинематографии</t>
  </si>
  <si>
    <t>Содержание МБУ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</si>
  <si>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</si>
  <si>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</si>
  <si>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</si>
  <si>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</si>
  <si>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</si>
  <si>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</si>
  <si>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</si>
  <si>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</si>
  <si>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119 2 02 01001 13 0000 151</t>
  </si>
  <si>
    <t>В том числе:</t>
  </si>
  <si>
    <t>4200014400</t>
  </si>
  <si>
    <t>- замена и модернизация лифтового оборудования  (в рамках МП)</t>
  </si>
  <si>
    <t>611</t>
  </si>
  <si>
    <t>- содержание жил.помещений</t>
  </si>
  <si>
    <t>Муниципальное задание по организации содержания и ремонта муниципального жилищного фонда, субсидии на иные цели (МБУ "Городское хозяйство"):</t>
  </si>
  <si>
    <t>Муниципальное задание по организации благоустройства и озеленения, субсидии на иные цели (МБУ "Городское хозяйство"):</t>
  </si>
  <si>
    <t>Муниципальное задание по организации капитального ремонта, ремонта и содержания закрепленных автомобильных дорог общего пользования и искусственных дорожных сооружений в их составе, субсидии на иные цели (МБУ "Городское хозяйство"):</t>
  </si>
  <si>
    <t>000 1 11 09045 13 0000 120</t>
  </si>
  <si>
    <t>Межбюджетные трансферты</t>
  </si>
  <si>
    <t>в том числе по МБУ "Городское хозяйство":</t>
  </si>
  <si>
    <t>мероприятия по землеустройству и землепользованию</t>
  </si>
  <si>
    <t>Физическая культура</t>
  </si>
  <si>
    <t>000 1 13 02000 00 0000 130</t>
  </si>
  <si>
    <t>- содержание автомобильных дорог общего пользования (в т.ч. ВЦП)</t>
  </si>
  <si>
    <t>Оплата судебных издержек</t>
  </si>
  <si>
    <t>- капитальный ремонт жилого фонда за счет средств  бюджета</t>
  </si>
  <si>
    <t>- межбюджетные трансферты на осуществление переданных полномочий по решению вопросов местного значения поселений (архитектура, ГО и ЧС)</t>
  </si>
  <si>
    <t>В том числе по МБУ "Городское хозяйство":</t>
  </si>
  <si>
    <t>-субсидии бюджетным учреждениям на иные цели.</t>
  </si>
  <si>
    <t>- субсидии бюджетным учреждениям на иные цели.</t>
  </si>
  <si>
    <t>ДОХОДЫ ОТ КОМПЕНСАЦИИ ЗАТРАТ ГОСУДАРСТВА</t>
  </si>
  <si>
    <t>3700000000</t>
  </si>
  <si>
    <t>3600000000</t>
  </si>
  <si>
    <t>3500000000</t>
  </si>
  <si>
    <t>2800003400</t>
  </si>
  <si>
    <t>2800003500</t>
  </si>
  <si>
    <t>2710002800</t>
  </si>
  <si>
    <t>2410000100</t>
  </si>
  <si>
    <t>612</t>
  </si>
  <si>
    <t>5200000000</t>
  </si>
  <si>
    <t>119 2 02 29999 13 0071 151</t>
  </si>
  <si>
    <t>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</t>
  </si>
  <si>
    <t>134 1 14 06000 13 0000 430</t>
  </si>
  <si>
    <t>Прочие межбюджетные трансферты общего характера, передаваемые бюджетам городских поселений из бюджета Энгельсского муниципального района</t>
  </si>
  <si>
    <t>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</t>
  </si>
  <si>
    <t>119 2 02 25555 13 0000 151</t>
  </si>
  <si>
    <t>- предотвращения рисков возникновения ЧС  (в рамках ВЦП) в т.ч.оплата кред.задолж.</t>
  </si>
  <si>
    <t>5900012000, 5900011700,                   26100048000</t>
  </si>
  <si>
    <t>2630006900</t>
  </si>
  <si>
    <t>Расходы на выплату возмещения собственникам жилых помещений, изымаемых в целях сноса аварийного жилого фонда</t>
  </si>
  <si>
    <t>4700000000</t>
  </si>
  <si>
    <t>000 1 16 51040 02 0000 140</t>
  </si>
  <si>
    <t xml:space="preserve">119 2 02 49999 13 0000 151 </t>
  </si>
  <si>
    <t xml:space="preserve">       28000003500       28000003700</t>
  </si>
  <si>
    <t xml:space="preserve"> 3900004300, 3900004400, 3900011700, 3900012400 4600000000</t>
  </si>
  <si>
    <t>261000001400</t>
  </si>
  <si>
    <t xml:space="preserve">            4000000000            4700000000</t>
  </si>
  <si>
    <t>Прочие поступления от денежных взысканий (штрафов) и иных сумм в возмещение ущерба, зачисляемые в бюджеты городских поселенийгородских поселений</t>
  </si>
  <si>
    <t>000 1 16 900050 13 0000 140</t>
  </si>
  <si>
    <t>Фактическое
исполнение
на 31.12.2018 г.</t>
  </si>
  <si>
    <t>Фактическое
исполнение
на 31.12.2017 г.</t>
  </si>
  <si>
    <t>611,612</t>
  </si>
  <si>
    <t>73002Z0000                    104</t>
  </si>
  <si>
    <t>73002Z0000                    100</t>
  </si>
  <si>
    <t>7300207700,5900207700</t>
  </si>
  <si>
    <t xml:space="preserve"> - ремонт автомобильных дорог общего пользования, ремонт внутридворовых проездов за счет средств федерального и областного бюджета</t>
  </si>
  <si>
    <t>46000000,47000000</t>
  </si>
  <si>
    <t>47000000</t>
  </si>
  <si>
    <t>ремонт внутридворовых проездов</t>
  </si>
  <si>
    <t>- экспертиза и оценка состояния жилых помещений, прочие услуги</t>
  </si>
  <si>
    <t>73004Z0000</t>
  </si>
  <si>
    <t>7100405400,7100411800</t>
  </si>
  <si>
    <t>71007Z0000</t>
  </si>
  <si>
    <t>- выполнение работ по рекультивации земель городского поселения</t>
  </si>
  <si>
    <t>8300000000</t>
  </si>
  <si>
    <t>ВЦП "Устройство детских игровых площадок на территории муниципального образования город Энгельс Энгельсского муниципального района Саратовской области в 2018-2020 годах"</t>
  </si>
  <si>
    <t>Сравнение исполнения на 31.12.2017 и 2018 гг.      (гр.7-гр.6)</t>
  </si>
  <si>
    <t>- субсидия на возмещение недополученных доходов в связи с применением регулируемых тарифов на пассажирские перевозки, осуществляемые городским наземным электрическим транспортом</t>
  </si>
  <si>
    <t>Уд. вес
в 2018 г.</t>
  </si>
  <si>
    <t>000 1 16 18050 13 0000 140</t>
  </si>
  <si>
    <t>Прочие безвозмездные поступления в бюджеты городских поселений</t>
  </si>
  <si>
    <t>000 2 07 05000 00 0000 180</t>
  </si>
  <si>
    <t>Прочие безвозмездные поступления</t>
  </si>
  <si>
    <t>119 2 07 05030 13 0000 180</t>
  </si>
  <si>
    <t>000 2 18 05000 00 0000 180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</si>
  <si>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</si>
  <si>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119 2 18 05010 13 0000 180</t>
  </si>
  <si>
    <t>Доходы бюджетов городских поселений от возврата бюджетными учреждениями остатков субсидий прошлых лет</t>
  </si>
  <si>
    <t>Субсидии бюджетам городских поселений области на обеспечение повышения оплаты труда некоторых категорий работников муниципальных учреждений</t>
  </si>
  <si>
    <t>Иные межбюджетные трансферты бюджетам муниципальных районов, городских округов и поселений области в целях обеспечения надлежащего осуществления полномочий по решению вопросов местного значения</t>
  </si>
  <si>
    <t>119 2 02 49999 13 0013 151</t>
  </si>
  <si>
    <t>Межбюджетные трансферты, передаваемые бюджетом городских поселений на финансовое обеспечение дорожной деятельности</t>
  </si>
  <si>
    <t>119 2 02 45390 13 0000 151</t>
  </si>
  <si>
    <t>Денежные взыскания (штрафы) за нарушение бюджетного законодательства (в части бюджетов городских поселений)</t>
  </si>
  <si>
    <t>Уточненный годовой план 2018 года</t>
  </si>
  <si>
    <t>Первоначальный годовой план  2018 года</t>
  </si>
  <si>
    <t>- ВЦП "Формирование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на 2018 -2022 годы"</t>
  </si>
  <si>
    <t>- организация предоставления ритуальных услуг и обеспечение содержания мест захоронения</t>
  </si>
  <si>
    <t>119 2 02 29999 13 0075 151</t>
  </si>
  <si>
    <t>Анализ исполнения  бюджета муниципального образования город Энгельс за  2018 год</t>
  </si>
  <si>
    <t>Содействие в организации временного трудоустройства несовершеннолетних</t>
  </si>
  <si>
    <t>Организация и проведение физкультурно-оздоровительных и спортивно-массовых мероприятий</t>
  </si>
  <si>
    <t>Организация и проведение мероприятий по популяризации народного творчества и культурно-досуговой деятельности; укрепление и развитие МТБ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</si>
</sst>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  <numFmt numFmtId="170" formatCode="#,##0.0_ ;\-#,##0.0\ "/>
  </numFmts>
  <fonts count="25" x14ac:knownFonts="1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justify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4" fillId="0" borderId="0" xfId="0" applyNumberFormat="1" applyFont="1" applyFill="1" applyBorder="1" applyAlignment="1">
      <alignment horizontal="left" vertical="justify" wrapText="1"/>
    </xf>
    <xf numFmtId="168" fontId="10" fillId="0" borderId="0" xfId="0" applyNumberFormat="1" applyFont="1" applyFill="1" applyBorder="1" applyAlignment="1">
      <alignment horizontal="left" vertical="justify" wrapText="1"/>
    </xf>
    <xf numFmtId="0" fontId="10" fillId="0" borderId="0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vertical="center"/>
    </xf>
    <xf numFmtId="167" fontId="12" fillId="0" borderId="1" xfId="0" applyNumberFormat="1" applyFont="1" applyFill="1" applyBorder="1" applyAlignment="1" applyProtection="1">
      <alignment horizontal="right" vertical="center"/>
      <protection locked="0"/>
    </xf>
    <xf numFmtId="167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justify" vertical="center" wrapText="1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/>
    </xf>
    <xf numFmtId="167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167" fontId="5" fillId="0" borderId="0" xfId="0" applyNumberFormat="1" applyFont="1" applyFill="1" applyBorder="1" applyAlignment="1">
      <alignment horizontal="justify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justify" vertical="center"/>
    </xf>
    <xf numFmtId="167" fontId="15" fillId="0" borderId="0" xfId="0" applyNumberFormat="1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right" vertical="center" wrapText="1"/>
    </xf>
    <xf numFmtId="165" fontId="9" fillId="2" borderId="1" xfId="3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20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/>
    </xf>
    <xf numFmtId="167" fontId="3" fillId="2" borderId="1" xfId="0" applyNumberFormat="1" applyFont="1" applyFill="1" applyBorder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167" fontId="11" fillId="3" borderId="1" xfId="0" applyNumberFormat="1" applyFont="1" applyFill="1" applyBorder="1" applyAlignment="1" applyProtection="1">
      <alignment horizontal="right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/>
    </xf>
    <xf numFmtId="167" fontId="3" fillId="4" borderId="1" xfId="0" applyNumberFormat="1" applyFont="1" applyFill="1" applyBorder="1" applyAlignment="1">
      <alignment horizontal="right" vertical="center"/>
    </xf>
    <xf numFmtId="167" fontId="3" fillId="4" borderId="1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/>
    </xf>
    <xf numFmtId="49" fontId="8" fillId="5" borderId="1" xfId="0" applyNumberFormat="1" applyFont="1" applyFill="1" applyBorder="1" applyAlignment="1">
      <alignment horizontal="justify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169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0" applyNumberFormat="1" applyFont="1" applyFill="1" applyBorder="1" applyAlignment="1">
      <alignment horizontal="right" vertical="center"/>
    </xf>
    <xf numFmtId="167" fontId="11" fillId="4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  <protection locked="0"/>
    </xf>
    <xf numFmtId="167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4" borderId="2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>
      <alignment horizontal="left" vertical="center"/>
    </xf>
    <xf numFmtId="167" fontId="8" fillId="4" borderId="1" xfId="0" applyNumberFormat="1" applyFont="1" applyFill="1" applyBorder="1" applyAlignment="1">
      <alignment horizontal="right" vertical="center"/>
    </xf>
    <xf numFmtId="167" fontId="8" fillId="4" borderId="1" xfId="0" applyNumberFormat="1" applyFont="1" applyFill="1" applyBorder="1" applyAlignment="1">
      <alignment horizontal="right" vertical="center" wrapText="1"/>
    </xf>
    <xf numFmtId="167" fontId="2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justify" vertical="center" wrapText="1"/>
    </xf>
    <xf numFmtId="167" fontId="2" fillId="4" borderId="2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0" fontId="7" fillId="4" borderId="1" xfId="0" applyNumberFormat="1" applyFont="1" applyFill="1" applyBorder="1" applyAlignment="1">
      <alignment horizontal="justify" vertical="center"/>
    </xf>
    <xf numFmtId="0" fontId="9" fillId="5" borderId="1" xfId="0" applyNumberFormat="1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vertical="center"/>
    </xf>
    <xf numFmtId="49" fontId="23" fillId="5" borderId="1" xfId="0" applyNumberFormat="1" applyFont="1" applyFill="1" applyBorder="1" applyAlignment="1">
      <alignment horizontal="center" vertical="center"/>
    </xf>
    <xf numFmtId="49" fontId="23" fillId="5" borderId="1" xfId="0" applyNumberFormat="1" applyFont="1" applyFill="1" applyBorder="1" applyAlignment="1">
      <alignment horizontal="justify" vertical="center"/>
    </xf>
    <xf numFmtId="167" fontId="23" fillId="5" borderId="1" xfId="0" applyNumberFormat="1" applyFont="1" applyFill="1" applyBorder="1" applyAlignment="1">
      <alignment horizontal="right" vertical="center"/>
    </xf>
    <xf numFmtId="167" fontId="11" fillId="5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167" fontId="12" fillId="6" borderId="1" xfId="0" applyNumberFormat="1" applyFont="1" applyFill="1" applyBorder="1" applyAlignment="1" applyProtection="1">
      <alignment horizontal="right" vertical="center"/>
    </xf>
    <xf numFmtId="167" fontId="12" fillId="6" borderId="1" xfId="0" applyNumberFormat="1" applyFont="1" applyFill="1" applyBorder="1" applyAlignment="1" applyProtection="1">
      <alignment horizontal="right" vertical="center"/>
      <protection locked="0"/>
    </xf>
    <xf numFmtId="167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justify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justify" vertical="center" wrapText="1"/>
    </xf>
    <xf numFmtId="167" fontId="9" fillId="4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justify" vertical="center"/>
    </xf>
    <xf numFmtId="167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167" fontId="12" fillId="0" borderId="2" xfId="0" applyNumberFormat="1" applyFont="1" applyFill="1" applyBorder="1" applyAlignment="1" applyProtection="1">
      <alignment horizontal="right" vertical="center"/>
      <protection locked="0"/>
    </xf>
    <xf numFmtId="167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167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3" fillId="7" borderId="1" xfId="0" applyNumberFormat="1" applyFont="1" applyFill="1" applyBorder="1" applyAlignment="1">
      <alignment horizontal="right" vertical="center" wrapText="1"/>
    </xf>
    <xf numFmtId="167" fontId="3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165" fontId="8" fillId="7" borderId="1" xfId="3" applyNumberFormat="1" applyFont="1" applyFill="1" applyBorder="1" applyAlignment="1">
      <alignment horizontal="right" vertical="center"/>
    </xf>
    <xf numFmtId="165" fontId="3" fillId="7" borderId="1" xfId="3" applyNumberFormat="1" applyFont="1" applyFill="1" applyBorder="1" applyAlignment="1">
      <alignment horizontal="right" vertical="center"/>
    </xf>
    <xf numFmtId="168" fontId="3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 wrapText="1"/>
    </xf>
    <xf numFmtId="167" fontId="23" fillId="7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justify" vertical="center"/>
    </xf>
    <xf numFmtId="167" fontId="9" fillId="3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65" fontId="9" fillId="0" borderId="1" xfId="3" applyNumberFormat="1" applyFont="1" applyFill="1" applyBorder="1" applyAlignment="1">
      <alignment horizontal="right" vertical="center"/>
    </xf>
    <xf numFmtId="168" fontId="9" fillId="0" borderId="1" xfId="0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2" fillId="0" borderId="1" xfId="3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3" fillId="6" borderId="0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3" fontId="18" fillId="6" borderId="1" xfId="0" applyNumberFormat="1" applyFont="1" applyFill="1" applyBorder="1" applyAlignment="1">
      <alignment horizontal="center" vertical="center" wrapText="1"/>
    </xf>
    <xf numFmtId="165" fontId="3" fillId="6" borderId="1" xfId="3" applyNumberFormat="1" applyFont="1" applyFill="1" applyBorder="1" applyAlignment="1">
      <alignment horizontal="right" vertical="center"/>
    </xf>
    <xf numFmtId="168" fontId="3" fillId="6" borderId="1" xfId="0" applyNumberFormat="1" applyFont="1" applyFill="1" applyBorder="1" applyAlignment="1">
      <alignment horizontal="right" vertical="center"/>
    </xf>
    <xf numFmtId="165" fontId="3" fillId="5" borderId="1" xfId="3" applyNumberFormat="1" applyFont="1" applyFill="1" applyBorder="1" applyAlignment="1">
      <alignment horizontal="right" vertical="center"/>
    </xf>
    <xf numFmtId="168" fontId="3" fillId="5" borderId="1" xfId="0" applyNumberFormat="1" applyFont="1" applyFill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/>
    </xf>
    <xf numFmtId="167" fontId="9" fillId="3" borderId="1" xfId="0" applyNumberFormat="1" applyFont="1" applyFill="1" applyBorder="1" applyAlignment="1">
      <alignment horizontal="right" vertical="center"/>
    </xf>
    <xf numFmtId="167" fontId="8" fillId="3" borderId="1" xfId="0" applyNumberFormat="1" applyFont="1" applyFill="1" applyBorder="1" applyAlignment="1">
      <alignment horizontal="right" vertical="center" wrapText="1"/>
    </xf>
    <xf numFmtId="168" fontId="3" fillId="3" borderId="1" xfId="0" applyNumberFormat="1" applyFont="1" applyFill="1" applyBorder="1" applyAlignment="1">
      <alignment horizontal="right" vertical="center"/>
    </xf>
    <xf numFmtId="167" fontId="3" fillId="3" borderId="1" xfId="0" applyNumberFormat="1" applyFont="1" applyFill="1" applyBorder="1" applyAlignment="1">
      <alignment horizontal="right" vertical="center"/>
    </xf>
    <xf numFmtId="167" fontId="8" fillId="3" borderId="1" xfId="0" applyNumberFormat="1" applyFont="1" applyFill="1" applyBorder="1" applyAlignment="1">
      <alignment horizontal="right" vertical="center"/>
    </xf>
    <xf numFmtId="167" fontId="23" fillId="0" borderId="1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6" fontId="3" fillId="0" borderId="1" xfId="4" applyNumberFormat="1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 wrapText="1"/>
    </xf>
    <xf numFmtId="165" fontId="9" fillId="8" borderId="1" xfId="3" applyNumberFormat="1" applyFont="1" applyFill="1" applyBorder="1" applyAlignment="1">
      <alignment horizontal="right" vertical="center"/>
    </xf>
    <xf numFmtId="168" fontId="9" fillId="8" borderId="1" xfId="0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/>
    </xf>
    <xf numFmtId="167" fontId="9" fillId="6" borderId="1" xfId="0" applyNumberFormat="1" applyFont="1" applyFill="1" applyBorder="1" applyAlignment="1">
      <alignment horizontal="right" vertical="center"/>
    </xf>
    <xf numFmtId="165" fontId="9" fillId="6" borderId="1" xfId="3" applyNumberFormat="1" applyFont="1" applyFill="1" applyBorder="1" applyAlignment="1">
      <alignment horizontal="right" vertical="center"/>
    </xf>
    <xf numFmtId="167" fontId="2" fillId="6" borderId="2" xfId="0" applyNumberFormat="1" applyFont="1" applyFill="1" applyBorder="1" applyAlignment="1">
      <alignment horizontal="right" vertical="center"/>
    </xf>
    <xf numFmtId="165" fontId="2" fillId="6" borderId="2" xfId="3" applyNumberFormat="1" applyFont="1" applyFill="1" applyBorder="1" applyAlignment="1">
      <alignment horizontal="right" vertical="center"/>
    </xf>
    <xf numFmtId="168" fontId="2" fillId="6" borderId="2" xfId="0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168" fontId="9" fillId="6" borderId="1" xfId="0" applyNumberFormat="1" applyFont="1" applyFill="1" applyBorder="1" applyAlignment="1">
      <alignment horizontal="right" vertical="center"/>
    </xf>
    <xf numFmtId="168" fontId="8" fillId="6" borderId="1" xfId="0" applyNumberFormat="1" applyFont="1" applyFill="1" applyBorder="1" applyAlignment="1">
      <alignment horizontal="right" vertical="center"/>
    </xf>
    <xf numFmtId="165" fontId="8" fillId="6" borderId="1" xfId="3" applyNumberFormat="1" applyFont="1" applyFill="1" applyBorder="1" applyAlignment="1">
      <alignment horizontal="right" vertical="center"/>
    </xf>
    <xf numFmtId="165" fontId="23" fillId="6" borderId="1" xfId="3" applyNumberFormat="1" applyFont="1" applyFill="1" applyBorder="1" applyAlignment="1">
      <alignment horizontal="right" vertical="center"/>
    </xf>
    <xf numFmtId="168" fontId="23" fillId="6" borderId="1" xfId="0" applyNumberFormat="1" applyFont="1" applyFill="1" applyBorder="1" applyAlignment="1">
      <alignment horizontal="right" vertical="center"/>
    </xf>
    <xf numFmtId="167" fontId="23" fillId="6" borderId="1" xfId="0" applyNumberFormat="1" applyFont="1" applyFill="1" applyBorder="1" applyAlignment="1">
      <alignment horizontal="right" vertical="center"/>
    </xf>
    <xf numFmtId="0" fontId="9" fillId="9" borderId="1" xfId="0" applyNumberFormat="1" applyFont="1" applyFill="1" applyBorder="1" applyAlignment="1">
      <alignment horizontal="justify" vertical="center" wrapText="1"/>
    </xf>
    <xf numFmtId="167" fontId="9" fillId="9" borderId="1" xfId="0" applyNumberFormat="1" applyFont="1" applyFill="1" applyBorder="1" applyAlignment="1">
      <alignment horizontal="right" vertical="center" wrapText="1"/>
    </xf>
    <xf numFmtId="165" fontId="9" fillId="9" borderId="1" xfId="3" applyNumberFormat="1" applyFont="1" applyFill="1" applyBorder="1" applyAlignment="1">
      <alignment horizontal="right" vertical="center"/>
    </xf>
    <xf numFmtId="168" fontId="9" fillId="9" borderId="1" xfId="0" applyNumberFormat="1" applyFont="1" applyFill="1" applyBorder="1" applyAlignment="1">
      <alignment horizontal="right" vertical="center"/>
    </xf>
    <xf numFmtId="167" fontId="9" fillId="9" borderId="1" xfId="0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 applyProtection="1">
      <alignment horizontal="right" vertical="center"/>
    </xf>
    <xf numFmtId="167" fontId="11" fillId="2" borderId="1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>
      <alignment horizontal="justify" vertical="center" wrapText="1"/>
    </xf>
    <xf numFmtId="165" fontId="9" fillId="4" borderId="1" xfId="3" applyNumberFormat="1" applyFont="1" applyFill="1" applyBorder="1" applyAlignment="1">
      <alignment horizontal="right" vertical="center"/>
    </xf>
    <xf numFmtId="165" fontId="8" fillId="4" borderId="1" xfId="3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67" fontId="2" fillId="6" borderId="2" xfId="0" applyNumberFormat="1" applyFont="1" applyFill="1" applyBorder="1" applyAlignment="1">
      <alignment horizontal="right" vertical="center"/>
    </xf>
    <xf numFmtId="49" fontId="8" fillId="7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167" fontId="24" fillId="8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 applyProtection="1">
      <alignment horizontal="right" vertical="center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>
      <alignment horizontal="centerContinuous" vertical="center" wrapText="1"/>
    </xf>
    <xf numFmtId="10" fontId="3" fillId="5" borderId="1" xfId="3" applyNumberFormat="1" applyFont="1" applyFill="1" applyBorder="1" applyAlignment="1">
      <alignment horizontal="right" vertical="center"/>
    </xf>
    <xf numFmtId="10" fontId="3" fillId="6" borderId="1" xfId="3" applyNumberFormat="1" applyFont="1" applyFill="1" applyBorder="1" applyAlignment="1">
      <alignment horizontal="right" vertical="center"/>
    </xf>
    <xf numFmtId="10" fontId="3" fillId="0" borderId="1" xfId="3" applyNumberFormat="1" applyFont="1" applyFill="1" applyBorder="1" applyAlignment="1">
      <alignment horizontal="right" vertical="center"/>
    </xf>
    <xf numFmtId="10" fontId="3" fillId="3" borderId="1" xfId="3" applyNumberFormat="1" applyFont="1" applyFill="1" applyBorder="1" applyAlignment="1">
      <alignment horizontal="right" vertical="center"/>
    </xf>
    <xf numFmtId="10" fontId="9" fillId="3" borderId="1" xfId="3" applyNumberFormat="1" applyFont="1" applyFill="1" applyBorder="1" applyAlignment="1">
      <alignment horizontal="right" vertical="center"/>
    </xf>
    <xf numFmtId="10" fontId="3" fillId="7" borderId="1" xfId="3" applyNumberFormat="1" applyFont="1" applyFill="1" applyBorder="1" applyAlignment="1">
      <alignment horizontal="right" vertical="center"/>
    </xf>
    <xf numFmtId="10" fontId="9" fillId="8" borderId="1" xfId="3" applyNumberFormat="1" applyFont="1" applyFill="1" applyBorder="1" applyAlignment="1">
      <alignment horizontal="right" vertical="center"/>
    </xf>
    <xf numFmtId="10" fontId="9" fillId="2" borderId="1" xfId="0" applyNumberFormat="1" applyFont="1" applyFill="1" applyBorder="1" applyAlignment="1">
      <alignment horizontal="right" vertical="center"/>
    </xf>
    <xf numFmtId="10" fontId="8" fillId="2" borderId="1" xfId="0" applyNumberFormat="1" applyFont="1" applyFill="1" applyBorder="1" applyAlignment="1">
      <alignment horizontal="right" vertical="center"/>
    </xf>
    <xf numFmtId="167" fontId="12" fillId="3" borderId="1" xfId="0" applyNumberFormat="1" applyFont="1" applyFill="1" applyBorder="1" applyAlignment="1" applyProtection="1">
      <alignment horizontal="right" vertical="center"/>
    </xf>
    <xf numFmtId="167" fontId="8" fillId="4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70" fontId="9" fillId="0" borderId="0" xfId="0" applyNumberFormat="1" applyFont="1" applyFill="1" applyBorder="1" applyAlignment="1">
      <alignment vertical="center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left" vertical="top" wrapText="1"/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left" vertical="top" wrapText="1"/>
      <protection locked="0"/>
    </xf>
    <xf numFmtId="165" fontId="2" fillId="6" borderId="2" xfId="3" applyNumberFormat="1" applyFont="1" applyFill="1" applyBorder="1" applyAlignment="1">
      <alignment horizontal="right" vertical="center"/>
    </xf>
    <xf numFmtId="165" fontId="2" fillId="6" borderId="3" xfId="3" applyNumberFormat="1" applyFont="1" applyFill="1" applyBorder="1" applyAlignment="1">
      <alignment horizontal="right" vertical="center"/>
    </xf>
    <xf numFmtId="168" fontId="2" fillId="6" borderId="2" xfId="0" applyNumberFormat="1" applyFont="1" applyFill="1" applyBorder="1" applyAlignment="1">
      <alignment horizontal="right" vertical="center"/>
    </xf>
    <xf numFmtId="168" fontId="2" fillId="6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7" fontId="9" fillId="6" borderId="2" xfId="0" applyNumberFormat="1" applyFont="1" applyFill="1" applyBorder="1" applyAlignment="1">
      <alignment horizontal="right" vertical="center"/>
    </xf>
    <xf numFmtId="167" fontId="9" fillId="6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2" fillId="6" borderId="2" xfId="0" applyNumberFormat="1" applyFont="1" applyFill="1" applyBorder="1" applyAlignment="1">
      <alignment horizontal="right" vertical="center"/>
    </xf>
    <xf numFmtId="167" fontId="2" fillId="6" borderId="3" xfId="0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7F9C2"/>
      <color rgb="FFB7F8C2"/>
      <color rgb="FFFDE9D9"/>
      <color rgb="FFB7FFC2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483"/>
  <sheetViews>
    <sheetView tabSelected="1" showRuler="0" zoomScale="115" zoomScaleNormal="115" zoomScaleSheetLayoutView="160" workbookViewId="0">
      <pane ySplit="5" topLeftCell="A6" activePane="bottomLeft" state="frozenSplit"/>
      <selection pane="bottomLeft" activeCell="B190" sqref="B190"/>
    </sheetView>
  </sheetViews>
  <sheetFormatPr defaultColWidth="9.140625" defaultRowHeight="13.5" x14ac:dyDescent="0.2"/>
  <cols>
    <col min="1" max="1" width="18.7109375" style="27" customWidth="1"/>
    <col min="2" max="2" width="39.7109375" style="58" customWidth="1"/>
    <col min="3" max="3" width="12.140625" style="58" customWidth="1"/>
    <col min="4" max="4" width="11.85546875" style="59" customWidth="1"/>
    <col min="5" max="5" width="11.5703125" style="60" customWidth="1"/>
    <col min="6" max="6" width="12.42578125" style="60" customWidth="1"/>
    <col min="7" max="7" width="9.28515625" style="167" customWidth="1"/>
    <col min="8" max="8" width="9.5703125" style="60" customWidth="1"/>
    <col min="9" max="9" width="9.85546875" style="60" customWidth="1"/>
    <col min="10" max="10" width="10.7109375" style="60" customWidth="1"/>
    <col min="11" max="16384" width="9.140625" style="2"/>
  </cols>
  <sheetData>
    <row r="1" spans="1:11" x14ac:dyDescent="0.2">
      <c r="G1" s="273"/>
      <c r="H1" s="273"/>
      <c r="I1" s="273"/>
      <c r="J1" s="273"/>
    </row>
    <row r="2" spans="1:11" ht="16.5" x14ac:dyDescent="0.2">
      <c r="A2" s="276" t="s">
        <v>281</v>
      </c>
      <c r="B2" s="276"/>
      <c r="C2" s="276"/>
      <c r="D2" s="276"/>
      <c r="E2" s="276"/>
      <c r="F2" s="276"/>
      <c r="G2" s="276"/>
      <c r="H2" s="276"/>
      <c r="I2" s="276"/>
      <c r="J2" s="61"/>
    </row>
    <row r="3" spans="1:11" x14ac:dyDescent="0.2">
      <c r="A3" s="62"/>
      <c r="B3" s="63"/>
      <c r="C3" s="63"/>
      <c r="D3" s="64"/>
      <c r="E3" s="12"/>
      <c r="F3" s="12"/>
      <c r="G3" s="193"/>
      <c r="J3" s="27" t="s">
        <v>122</v>
      </c>
    </row>
    <row r="4" spans="1:11" s="11" customFormat="1" ht="63.75" x14ac:dyDescent="0.2">
      <c r="A4" s="148" t="s">
        <v>18</v>
      </c>
      <c r="B4" s="149" t="s">
        <v>20</v>
      </c>
      <c r="C4" s="246" t="s">
        <v>277</v>
      </c>
      <c r="D4" s="246" t="s">
        <v>276</v>
      </c>
      <c r="E4" s="90" t="s">
        <v>242</v>
      </c>
      <c r="F4" s="90" t="s">
        <v>241</v>
      </c>
      <c r="G4" s="191" t="s">
        <v>260</v>
      </c>
      <c r="H4" s="192" t="s">
        <v>19</v>
      </c>
      <c r="I4" s="90" t="s">
        <v>11</v>
      </c>
      <c r="J4" s="91" t="s">
        <v>258</v>
      </c>
    </row>
    <row r="5" spans="1:11" s="38" customFormat="1" ht="11.25" x14ac:dyDescent="0.2">
      <c r="A5" s="37">
        <v>1</v>
      </c>
      <c r="B5" s="65" t="s">
        <v>70</v>
      </c>
      <c r="C5" s="196">
        <v>3</v>
      </c>
      <c r="D5" s="39">
        <v>4</v>
      </c>
      <c r="E5" s="37">
        <v>6</v>
      </c>
      <c r="F5" s="37">
        <v>7</v>
      </c>
      <c r="G5" s="37">
        <v>8</v>
      </c>
      <c r="H5" s="250">
        <v>9</v>
      </c>
      <c r="I5" s="194">
        <v>10</v>
      </c>
      <c r="J5" s="195">
        <v>11</v>
      </c>
    </row>
    <row r="6" spans="1:11" s="13" customFormat="1" ht="16.5" x14ac:dyDescent="0.2">
      <c r="A6" s="264" t="s">
        <v>28</v>
      </c>
      <c r="B6" s="265" t="s">
        <v>161</v>
      </c>
      <c r="C6" s="116">
        <f>C7+C22</f>
        <v>658380.69999999995</v>
      </c>
      <c r="D6" s="116">
        <f t="shared" ref="D6:F6" si="0">D7+D22</f>
        <v>691519.3</v>
      </c>
      <c r="E6" s="116">
        <f>E7+E22</f>
        <v>697882.6</v>
      </c>
      <c r="F6" s="116">
        <f t="shared" si="0"/>
        <v>686313.1</v>
      </c>
      <c r="G6" s="236">
        <f t="shared" ref="G6:G34" si="1">F6/Всего_доходов_2003</f>
        <v>0.57099999999999995</v>
      </c>
      <c r="H6" s="78">
        <f>F6-D6</f>
        <v>-5206.2</v>
      </c>
      <c r="I6" s="77">
        <f t="shared" ref="I6:I11" si="2">F6/D6</f>
        <v>0.99199999999999999</v>
      </c>
      <c r="J6" s="96">
        <f>F6-E6</f>
        <v>-11569.5</v>
      </c>
      <c r="K6" s="20"/>
    </row>
    <row r="7" spans="1:11" s="13" customFormat="1" x14ac:dyDescent="0.2">
      <c r="A7" s="264"/>
      <c r="B7" s="266" t="s">
        <v>12</v>
      </c>
      <c r="C7" s="116">
        <f>C9+C11+C13+C16</f>
        <v>578574.80000000005</v>
      </c>
      <c r="D7" s="116">
        <f t="shared" ref="D7:F7" si="3">D9+D11+D13+D16</f>
        <v>614436.1</v>
      </c>
      <c r="E7" s="116">
        <f t="shared" ref="E7" si="4">E9+E11+E13+E16</f>
        <v>615546.5</v>
      </c>
      <c r="F7" s="116">
        <f t="shared" si="3"/>
        <v>609450.4</v>
      </c>
      <c r="G7" s="236">
        <f t="shared" si="1"/>
        <v>0.50700000000000001</v>
      </c>
      <c r="H7" s="78">
        <f t="shared" ref="H7:H41" si="5">F7-D7</f>
        <v>-4985.7</v>
      </c>
      <c r="I7" s="77">
        <f t="shared" si="2"/>
        <v>0.99199999999999999</v>
      </c>
      <c r="J7" s="96">
        <f>F7-E7</f>
        <v>-6096.1</v>
      </c>
      <c r="K7" s="20"/>
    </row>
    <row r="8" spans="1:11" s="13" customFormat="1" x14ac:dyDescent="0.2">
      <c r="A8" s="42" t="s">
        <v>29</v>
      </c>
      <c r="B8" s="43" t="s">
        <v>30</v>
      </c>
      <c r="C8" s="116">
        <f>SUM(C9)</f>
        <v>274477.7</v>
      </c>
      <c r="D8" s="116">
        <f t="shared" ref="D8:F8" si="6">SUM(D9)</f>
        <v>290969.59999999998</v>
      </c>
      <c r="E8" s="116">
        <f t="shared" si="6"/>
        <v>265148.90000000002</v>
      </c>
      <c r="F8" s="116">
        <f t="shared" si="6"/>
        <v>288372</v>
      </c>
      <c r="G8" s="236">
        <f t="shared" si="1"/>
        <v>0.24</v>
      </c>
      <c r="H8" s="78">
        <f t="shared" si="5"/>
        <v>-2597.6</v>
      </c>
      <c r="I8" s="77">
        <f t="shared" si="2"/>
        <v>0.99099999999999999</v>
      </c>
      <c r="J8" s="96">
        <f>SUM(J9)</f>
        <v>23223.1</v>
      </c>
      <c r="K8" s="20"/>
    </row>
    <row r="9" spans="1:11" s="13" customFormat="1" x14ac:dyDescent="0.2">
      <c r="A9" s="42" t="s">
        <v>31</v>
      </c>
      <c r="B9" s="95" t="s">
        <v>13</v>
      </c>
      <c r="C9" s="116">
        <f>C10</f>
        <v>274477.7</v>
      </c>
      <c r="D9" s="116">
        <f t="shared" ref="D9:F9" si="7">D10</f>
        <v>290969.59999999998</v>
      </c>
      <c r="E9" s="116">
        <f t="shared" si="7"/>
        <v>265148.90000000002</v>
      </c>
      <c r="F9" s="116">
        <f t="shared" si="7"/>
        <v>288372</v>
      </c>
      <c r="G9" s="236">
        <f>F9/Всего_доходов_2003</f>
        <v>0.24</v>
      </c>
      <c r="H9" s="78">
        <f t="shared" si="5"/>
        <v>-2597.6</v>
      </c>
      <c r="I9" s="77">
        <f t="shared" si="2"/>
        <v>0.99099999999999999</v>
      </c>
      <c r="J9" s="96">
        <f>F9-E9</f>
        <v>23223.1</v>
      </c>
      <c r="K9" s="20"/>
    </row>
    <row r="10" spans="1:11" s="13" customFormat="1" ht="83.25" x14ac:dyDescent="0.2">
      <c r="A10" s="44" t="s">
        <v>123</v>
      </c>
      <c r="B10" s="46" t="s">
        <v>136</v>
      </c>
      <c r="C10" s="117">
        <v>274477.7</v>
      </c>
      <c r="D10" s="107">
        <v>290969.59999999998</v>
      </c>
      <c r="E10" s="144">
        <v>265148.90000000002</v>
      </c>
      <c r="F10" s="144">
        <v>288372</v>
      </c>
      <c r="G10" s="224">
        <f t="shared" si="1"/>
        <v>0.24</v>
      </c>
      <c r="H10" s="93">
        <f t="shared" si="5"/>
        <v>-2597.6</v>
      </c>
      <c r="I10" s="92">
        <f t="shared" si="2"/>
        <v>0.99099999999999999</v>
      </c>
      <c r="J10" s="96">
        <f>F10-E10</f>
        <v>23223.1</v>
      </c>
      <c r="K10" s="20"/>
    </row>
    <row r="11" spans="1:11" s="13" customFormat="1" ht="27" x14ac:dyDescent="0.2">
      <c r="A11" s="42" t="s">
        <v>158</v>
      </c>
      <c r="B11" s="49" t="s">
        <v>163</v>
      </c>
      <c r="C11" s="116">
        <f>C12</f>
        <v>18692.7</v>
      </c>
      <c r="D11" s="116">
        <f t="shared" ref="D11:F11" si="8">D12</f>
        <v>18692.7</v>
      </c>
      <c r="E11" s="116">
        <f t="shared" si="8"/>
        <v>18506.599999999999</v>
      </c>
      <c r="F11" s="116">
        <f t="shared" si="8"/>
        <v>19936.599999999999</v>
      </c>
      <c r="G11" s="237">
        <f t="shared" si="1"/>
        <v>1.7000000000000001E-2</v>
      </c>
      <c r="H11" s="93">
        <f t="shared" si="5"/>
        <v>1243.9000000000001</v>
      </c>
      <c r="I11" s="92">
        <f t="shared" si="2"/>
        <v>1.0669999999999999</v>
      </c>
      <c r="J11" s="96">
        <f>F11-E11</f>
        <v>1430</v>
      </c>
      <c r="K11" s="20"/>
    </row>
    <row r="12" spans="1:11" s="13" customFormat="1" ht="27" x14ac:dyDescent="0.2">
      <c r="A12" s="44" t="s">
        <v>184</v>
      </c>
      <c r="B12" s="141" t="s">
        <v>164</v>
      </c>
      <c r="C12" s="117">
        <v>18692.7</v>
      </c>
      <c r="D12" s="107">
        <v>18692.7</v>
      </c>
      <c r="E12" s="144">
        <v>18506.599999999999</v>
      </c>
      <c r="F12" s="107">
        <v>19936.599999999999</v>
      </c>
      <c r="G12" s="224">
        <f t="shared" si="1"/>
        <v>1.7000000000000001E-2</v>
      </c>
      <c r="H12" s="93">
        <f t="shared" si="5"/>
        <v>1243.9000000000001</v>
      </c>
      <c r="I12" s="92">
        <f t="shared" ref="I12:I27" si="9">F12/D12</f>
        <v>1.0669999999999999</v>
      </c>
      <c r="J12" s="96">
        <f t="shared" ref="J12:J54" si="10">F12-E12</f>
        <v>1430</v>
      </c>
      <c r="K12" s="20"/>
    </row>
    <row r="13" spans="1:11" s="19" customFormat="1" x14ac:dyDescent="0.2">
      <c r="A13" s="42" t="s">
        <v>90</v>
      </c>
      <c r="B13" s="49" t="s">
        <v>14</v>
      </c>
      <c r="C13" s="116">
        <f>SUM(C14)</f>
        <v>5665.2</v>
      </c>
      <c r="D13" s="116">
        <f t="shared" ref="D13:F13" si="11">SUM(D14)</f>
        <v>3965.1</v>
      </c>
      <c r="E13" s="116">
        <f t="shared" si="11"/>
        <v>6635.4</v>
      </c>
      <c r="F13" s="116">
        <f t="shared" si="11"/>
        <v>3913.1</v>
      </c>
      <c r="G13" s="236">
        <f t="shared" si="1"/>
        <v>3.0000000000000001E-3</v>
      </c>
      <c r="H13" s="78">
        <f t="shared" si="5"/>
        <v>-52</v>
      </c>
      <c r="I13" s="77">
        <f t="shared" si="9"/>
        <v>0.98699999999999999</v>
      </c>
      <c r="J13" s="96">
        <f t="shared" si="10"/>
        <v>-2722.3</v>
      </c>
      <c r="K13" s="21"/>
    </row>
    <row r="14" spans="1:11" s="19" customFormat="1" x14ac:dyDescent="0.2">
      <c r="A14" s="42" t="s">
        <v>32</v>
      </c>
      <c r="B14" s="43" t="s">
        <v>0</v>
      </c>
      <c r="C14" s="116">
        <f>C15</f>
        <v>5665.2</v>
      </c>
      <c r="D14" s="116">
        <f t="shared" ref="D14:F14" si="12">D15</f>
        <v>3965.1</v>
      </c>
      <c r="E14" s="116">
        <f t="shared" si="12"/>
        <v>6635.4</v>
      </c>
      <c r="F14" s="116">
        <f t="shared" si="12"/>
        <v>3913.1</v>
      </c>
      <c r="G14" s="236">
        <f t="shared" si="1"/>
        <v>3.0000000000000001E-3</v>
      </c>
      <c r="H14" s="78">
        <f t="shared" si="5"/>
        <v>-52</v>
      </c>
      <c r="I14" s="77">
        <f t="shared" si="9"/>
        <v>0.98699999999999999</v>
      </c>
      <c r="J14" s="96">
        <f t="shared" si="10"/>
        <v>-2722.3</v>
      </c>
      <c r="K14" s="21"/>
    </row>
    <row r="15" spans="1:11" s="19" customFormat="1" x14ac:dyDescent="0.2">
      <c r="A15" s="44" t="s">
        <v>78</v>
      </c>
      <c r="B15" s="46" t="s">
        <v>0</v>
      </c>
      <c r="C15" s="118">
        <v>5665.2</v>
      </c>
      <c r="D15" s="25">
        <v>3965.1</v>
      </c>
      <c r="E15" s="145">
        <v>6635.4</v>
      </c>
      <c r="F15" s="25">
        <v>3913.1</v>
      </c>
      <c r="G15" s="224">
        <f t="shared" si="1"/>
        <v>3.0000000000000001E-3</v>
      </c>
      <c r="H15" s="93">
        <f t="shared" si="5"/>
        <v>-52</v>
      </c>
      <c r="I15" s="92">
        <f t="shared" si="9"/>
        <v>0.98699999999999999</v>
      </c>
      <c r="J15" s="96">
        <f t="shared" si="10"/>
        <v>-2722.3</v>
      </c>
      <c r="K15" s="21"/>
    </row>
    <row r="16" spans="1:11" s="19" customFormat="1" x14ac:dyDescent="0.2">
      <c r="A16" s="42" t="s">
        <v>91</v>
      </c>
      <c r="B16" s="43" t="s">
        <v>15</v>
      </c>
      <c r="C16" s="116">
        <f>SUM(C17+C19)</f>
        <v>279739.2</v>
      </c>
      <c r="D16" s="116">
        <f t="shared" ref="D16:F16" si="13">SUM(D17+D19)</f>
        <v>300808.7</v>
      </c>
      <c r="E16" s="116">
        <f t="shared" ref="E16" si="14">SUM(E17+E19)</f>
        <v>325255.59999999998</v>
      </c>
      <c r="F16" s="116">
        <f t="shared" si="13"/>
        <v>297228.7</v>
      </c>
      <c r="G16" s="236">
        <f t="shared" si="1"/>
        <v>0.247</v>
      </c>
      <c r="H16" s="78">
        <f t="shared" si="5"/>
        <v>-3580</v>
      </c>
      <c r="I16" s="77">
        <f t="shared" si="9"/>
        <v>0.98799999999999999</v>
      </c>
      <c r="J16" s="96">
        <f t="shared" si="10"/>
        <v>-28026.9</v>
      </c>
      <c r="K16" s="21"/>
    </row>
    <row r="17" spans="1:11" s="23" customFormat="1" x14ac:dyDescent="0.2">
      <c r="A17" s="42" t="s">
        <v>35</v>
      </c>
      <c r="B17" s="43" t="s">
        <v>34</v>
      </c>
      <c r="C17" s="116">
        <f>C18</f>
        <v>131319.20000000001</v>
      </c>
      <c r="D17" s="116">
        <f t="shared" ref="D17:F17" si="15">D18</f>
        <v>152762.70000000001</v>
      </c>
      <c r="E17" s="116">
        <f t="shared" si="15"/>
        <v>139139.6</v>
      </c>
      <c r="F17" s="116">
        <f t="shared" si="15"/>
        <v>151323.4</v>
      </c>
      <c r="G17" s="236">
        <f t="shared" si="1"/>
        <v>0.126</v>
      </c>
      <c r="H17" s="78">
        <f t="shared" si="5"/>
        <v>-1439.3</v>
      </c>
      <c r="I17" s="77">
        <f t="shared" si="9"/>
        <v>0.99099999999999999</v>
      </c>
      <c r="J17" s="96">
        <f t="shared" si="10"/>
        <v>12183.8</v>
      </c>
      <c r="K17" s="22"/>
    </row>
    <row r="18" spans="1:11" s="19" customFormat="1" ht="40.5" x14ac:dyDescent="0.2">
      <c r="A18" s="44" t="s">
        <v>185</v>
      </c>
      <c r="B18" s="46" t="s">
        <v>36</v>
      </c>
      <c r="C18" s="119">
        <v>131319.20000000001</v>
      </c>
      <c r="D18" s="57">
        <v>152762.70000000001</v>
      </c>
      <c r="E18" s="146">
        <v>139139.6</v>
      </c>
      <c r="F18" s="57">
        <v>151323.4</v>
      </c>
      <c r="G18" s="224">
        <f t="shared" si="1"/>
        <v>0.126</v>
      </c>
      <c r="H18" s="93">
        <f t="shared" si="5"/>
        <v>-1439.3</v>
      </c>
      <c r="I18" s="92">
        <f t="shared" si="9"/>
        <v>0.99099999999999999</v>
      </c>
      <c r="J18" s="96">
        <f t="shared" si="10"/>
        <v>12183.8</v>
      </c>
      <c r="K18" s="21"/>
    </row>
    <row r="19" spans="1:11" s="23" customFormat="1" x14ac:dyDescent="0.2">
      <c r="A19" s="42" t="s">
        <v>33</v>
      </c>
      <c r="B19" s="43" t="s">
        <v>16</v>
      </c>
      <c r="C19" s="116">
        <f>SUM(C20:C21)</f>
        <v>148420</v>
      </c>
      <c r="D19" s="116">
        <f t="shared" ref="D19:F19" si="16">SUM(D20:D21)</f>
        <v>148046</v>
      </c>
      <c r="E19" s="116">
        <f t="shared" ref="E19" si="17">SUM(E20:E21)</f>
        <v>186116</v>
      </c>
      <c r="F19" s="116">
        <f t="shared" si="16"/>
        <v>145905.29999999999</v>
      </c>
      <c r="G19" s="236">
        <f t="shared" si="1"/>
        <v>0.121</v>
      </c>
      <c r="H19" s="78">
        <f t="shared" si="5"/>
        <v>-2140.6999999999998</v>
      </c>
      <c r="I19" s="77">
        <f t="shared" si="9"/>
        <v>0.98599999999999999</v>
      </c>
      <c r="J19" s="96">
        <f t="shared" si="10"/>
        <v>-40210.699999999997</v>
      </c>
      <c r="K19" s="22"/>
    </row>
    <row r="20" spans="1:11" s="23" customFormat="1" x14ac:dyDescent="0.2">
      <c r="A20" s="142" t="s">
        <v>186</v>
      </c>
      <c r="B20" s="46" t="s">
        <v>182</v>
      </c>
      <c r="C20" s="119">
        <v>80000</v>
      </c>
      <c r="D20" s="57">
        <v>89626</v>
      </c>
      <c r="E20" s="146">
        <v>104808.5</v>
      </c>
      <c r="F20" s="57">
        <v>89535.4</v>
      </c>
      <c r="G20" s="224">
        <f t="shared" si="1"/>
        <v>7.3999999999999996E-2</v>
      </c>
      <c r="H20" s="93">
        <f t="shared" si="5"/>
        <v>-90.6</v>
      </c>
      <c r="I20" s="92">
        <f t="shared" si="9"/>
        <v>0.999</v>
      </c>
      <c r="J20" s="96">
        <f t="shared" si="10"/>
        <v>-15273.1</v>
      </c>
      <c r="K20" s="22"/>
    </row>
    <row r="21" spans="1:11" s="19" customFormat="1" x14ac:dyDescent="0.2">
      <c r="A21" s="142" t="s">
        <v>187</v>
      </c>
      <c r="B21" s="46" t="s">
        <v>183</v>
      </c>
      <c r="C21" s="119">
        <v>68420</v>
      </c>
      <c r="D21" s="57">
        <v>58420</v>
      </c>
      <c r="E21" s="146">
        <v>81307.5</v>
      </c>
      <c r="F21" s="57">
        <v>56369.9</v>
      </c>
      <c r="G21" s="224">
        <f t="shared" si="1"/>
        <v>4.7E-2</v>
      </c>
      <c r="H21" s="93">
        <f t="shared" si="5"/>
        <v>-2050.1</v>
      </c>
      <c r="I21" s="92">
        <f t="shared" si="9"/>
        <v>0.96499999999999997</v>
      </c>
      <c r="J21" s="96">
        <f t="shared" si="10"/>
        <v>-24937.599999999999</v>
      </c>
      <c r="K21" s="21"/>
    </row>
    <row r="22" spans="1:11" s="23" customFormat="1" x14ac:dyDescent="0.2">
      <c r="A22" s="264"/>
      <c r="B22" s="266" t="s">
        <v>17</v>
      </c>
      <c r="C22" s="116">
        <f>C23+C29+C37+C33</f>
        <v>79805.899999999994</v>
      </c>
      <c r="D22" s="116">
        <f>D23+D29+D37+D33</f>
        <v>77083.199999999997</v>
      </c>
      <c r="E22" s="116">
        <f>E23+E29+E37+E33+E28</f>
        <v>82336.100000000006</v>
      </c>
      <c r="F22" s="116">
        <f>F23+F29+F37+F33</f>
        <v>76862.7</v>
      </c>
      <c r="G22" s="236">
        <f t="shared" si="1"/>
        <v>6.4000000000000001E-2</v>
      </c>
      <c r="H22" s="78">
        <f t="shared" si="5"/>
        <v>-220.5</v>
      </c>
      <c r="I22" s="77">
        <f t="shared" si="9"/>
        <v>0.997</v>
      </c>
      <c r="J22" s="96">
        <f t="shared" si="10"/>
        <v>-5473.4</v>
      </c>
      <c r="K22" s="22"/>
    </row>
    <row r="23" spans="1:11" s="19" customFormat="1" ht="40.5" x14ac:dyDescent="0.2">
      <c r="A23" s="42" t="s">
        <v>38</v>
      </c>
      <c r="B23" s="43" t="s">
        <v>1</v>
      </c>
      <c r="C23" s="137">
        <f>SUM(C24:C27)</f>
        <v>60710</v>
      </c>
      <c r="D23" s="137">
        <f t="shared" ref="D23:F23" si="18">SUM(D24:D27)</f>
        <v>61228.1</v>
      </c>
      <c r="E23" s="137">
        <f t="shared" ref="E23" si="19">SUM(E24:E27)</f>
        <v>67399.100000000006</v>
      </c>
      <c r="F23" s="137">
        <f t="shared" si="18"/>
        <v>60872.6</v>
      </c>
      <c r="G23" s="236">
        <f t="shared" si="1"/>
        <v>5.0999999999999997E-2</v>
      </c>
      <c r="H23" s="78">
        <f t="shared" si="5"/>
        <v>-355.5</v>
      </c>
      <c r="I23" s="77">
        <f t="shared" si="9"/>
        <v>0.99399999999999999</v>
      </c>
      <c r="J23" s="96">
        <f t="shared" si="10"/>
        <v>-6526.5</v>
      </c>
      <c r="K23" s="21"/>
    </row>
    <row r="24" spans="1:11" s="19" customFormat="1" ht="81" x14ac:dyDescent="0.2">
      <c r="A24" s="44" t="s">
        <v>167</v>
      </c>
      <c r="B24" s="46" t="s">
        <v>41</v>
      </c>
      <c r="C24" s="119">
        <v>48250</v>
      </c>
      <c r="D24" s="25">
        <v>50700</v>
      </c>
      <c r="E24" s="146">
        <v>55374.3</v>
      </c>
      <c r="F24" s="57">
        <v>50404.3</v>
      </c>
      <c r="G24" s="224">
        <f t="shared" si="1"/>
        <v>4.2000000000000003E-2</v>
      </c>
      <c r="H24" s="93">
        <f t="shared" si="5"/>
        <v>-295.7</v>
      </c>
      <c r="I24" s="92">
        <f>F24/D24</f>
        <v>0.99399999999999999</v>
      </c>
      <c r="J24" s="96">
        <f t="shared" si="10"/>
        <v>-4970</v>
      </c>
      <c r="K24" s="21"/>
    </row>
    <row r="25" spans="1:11" s="19" customFormat="1" ht="27" x14ac:dyDescent="0.2">
      <c r="A25" s="142" t="s">
        <v>165</v>
      </c>
      <c r="B25" s="46" t="s">
        <v>142</v>
      </c>
      <c r="C25" s="119">
        <v>2040</v>
      </c>
      <c r="D25" s="25">
        <v>2226.1</v>
      </c>
      <c r="E25" s="57">
        <v>2497.8000000000002</v>
      </c>
      <c r="F25" s="57">
        <v>2226.1</v>
      </c>
      <c r="G25" s="224">
        <f t="shared" ref="G25" si="20">F25/Всего_доходов_2003</f>
        <v>2E-3</v>
      </c>
      <c r="H25" s="93">
        <f t="shared" si="5"/>
        <v>0</v>
      </c>
      <c r="I25" s="92">
        <f t="shared" si="9"/>
        <v>1</v>
      </c>
      <c r="J25" s="96">
        <f t="shared" si="10"/>
        <v>-271.7</v>
      </c>
      <c r="K25" s="21"/>
    </row>
    <row r="26" spans="1:11" s="19" customFormat="1" ht="54" hidden="1" customHeight="1" x14ac:dyDescent="0.2">
      <c r="A26" s="142" t="s">
        <v>166</v>
      </c>
      <c r="B26" s="46" t="s">
        <v>134</v>
      </c>
      <c r="C26" s="119">
        <v>0</v>
      </c>
      <c r="D26" s="25">
        <v>0</v>
      </c>
      <c r="E26" s="57">
        <v>0</v>
      </c>
      <c r="F26" s="57">
        <v>0</v>
      </c>
      <c r="G26" s="168">
        <f t="shared" si="1"/>
        <v>0</v>
      </c>
      <c r="H26" s="93">
        <f t="shared" si="5"/>
        <v>0</v>
      </c>
      <c r="I26" s="92" t="e">
        <f t="shared" si="9"/>
        <v>#DIV/0!</v>
      </c>
      <c r="J26" s="96">
        <f t="shared" si="10"/>
        <v>0</v>
      </c>
      <c r="K26" s="21"/>
    </row>
    <row r="27" spans="1:11" s="23" customFormat="1" ht="81" x14ac:dyDescent="0.2">
      <c r="A27" s="143" t="s">
        <v>199</v>
      </c>
      <c r="B27" s="45" t="s">
        <v>79</v>
      </c>
      <c r="C27" s="120">
        <v>10420</v>
      </c>
      <c r="D27" s="145">
        <v>8302</v>
      </c>
      <c r="E27" s="35">
        <v>9527</v>
      </c>
      <c r="F27" s="35">
        <v>8242.2000000000007</v>
      </c>
      <c r="G27" s="224">
        <f t="shared" si="1"/>
        <v>7.0000000000000001E-3</v>
      </c>
      <c r="H27" s="93">
        <f t="shared" si="5"/>
        <v>-59.8</v>
      </c>
      <c r="I27" s="92">
        <f t="shared" si="9"/>
        <v>0.99299999999999999</v>
      </c>
      <c r="J27" s="96">
        <f t="shared" si="10"/>
        <v>-1284.8</v>
      </c>
      <c r="K27" s="22"/>
    </row>
    <row r="28" spans="1:11" s="23" customFormat="1" ht="18" hidden="1" customHeight="1" x14ac:dyDescent="0.2">
      <c r="A28" s="162" t="s">
        <v>204</v>
      </c>
      <c r="B28" s="51" t="s">
        <v>212</v>
      </c>
      <c r="C28" s="159"/>
      <c r="D28" s="160"/>
      <c r="E28" s="163">
        <v>0</v>
      </c>
      <c r="F28" s="161"/>
      <c r="G28" s="224">
        <f t="shared" si="1"/>
        <v>0</v>
      </c>
      <c r="H28" s="93">
        <f t="shared" si="5"/>
        <v>0</v>
      </c>
      <c r="I28" s="92"/>
      <c r="J28" s="96">
        <f t="shared" si="10"/>
        <v>0</v>
      </c>
      <c r="K28" s="22"/>
    </row>
    <row r="29" spans="1:11" s="19" customFormat="1" ht="27" x14ac:dyDescent="0.2">
      <c r="A29" s="50" t="s">
        <v>37</v>
      </c>
      <c r="B29" s="51" t="s">
        <v>2</v>
      </c>
      <c r="C29" s="121">
        <f>SUM(C30:C32)</f>
        <v>19095.900000000001</v>
      </c>
      <c r="D29" s="121">
        <f t="shared" ref="D29:F29" si="21">SUM(D30:D32)</f>
        <v>15718.3</v>
      </c>
      <c r="E29" s="121">
        <f t="shared" ref="E29" si="22">SUM(E30:E32)</f>
        <v>14856.5</v>
      </c>
      <c r="F29" s="121">
        <f t="shared" si="21"/>
        <v>15853.3</v>
      </c>
      <c r="G29" s="236">
        <f t="shared" si="1"/>
        <v>1.2999999999999999E-2</v>
      </c>
      <c r="H29" s="78">
        <f t="shared" si="5"/>
        <v>135</v>
      </c>
      <c r="I29" s="77">
        <f>F29/D29</f>
        <v>1.0089999999999999</v>
      </c>
      <c r="J29" s="96">
        <f t="shared" si="10"/>
        <v>996.8</v>
      </c>
      <c r="K29" s="21"/>
    </row>
    <row r="30" spans="1:11" s="19" customFormat="1" ht="87.75" customHeight="1" x14ac:dyDescent="0.2">
      <c r="A30" s="14" t="s">
        <v>168</v>
      </c>
      <c r="B30" s="45" t="s">
        <v>115</v>
      </c>
      <c r="C30" s="120">
        <v>800</v>
      </c>
      <c r="D30" s="25">
        <v>3112.8</v>
      </c>
      <c r="E30" s="35">
        <v>2392.6999999999998</v>
      </c>
      <c r="F30" s="35">
        <v>3112.8</v>
      </c>
      <c r="G30" s="224">
        <f t="shared" si="1"/>
        <v>3.0000000000000001E-3</v>
      </c>
      <c r="H30" s="93">
        <f t="shared" si="5"/>
        <v>0</v>
      </c>
      <c r="I30" s="92">
        <f>F30/D30</f>
        <v>1</v>
      </c>
      <c r="J30" s="96">
        <f t="shared" si="10"/>
        <v>720.1</v>
      </c>
      <c r="K30" s="21"/>
    </row>
    <row r="31" spans="1:11" s="19" customFormat="1" ht="54" x14ac:dyDescent="0.2">
      <c r="A31" s="14" t="s">
        <v>224</v>
      </c>
      <c r="B31" s="45" t="s">
        <v>42</v>
      </c>
      <c r="C31" s="120">
        <v>18295.900000000001</v>
      </c>
      <c r="D31" s="25">
        <v>12605.5</v>
      </c>
      <c r="E31" s="35">
        <v>12463.8</v>
      </c>
      <c r="F31" s="35">
        <v>12740.5</v>
      </c>
      <c r="G31" s="224">
        <f t="shared" si="1"/>
        <v>1.0999999999999999E-2</v>
      </c>
      <c r="H31" s="93">
        <f t="shared" si="5"/>
        <v>135</v>
      </c>
      <c r="I31" s="92">
        <f>F31/D31</f>
        <v>1.0109999999999999</v>
      </c>
      <c r="J31" s="96">
        <f t="shared" si="10"/>
        <v>276.7</v>
      </c>
      <c r="K31" s="21"/>
    </row>
    <row r="32" spans="1:11" s="19" customFormat="1" ht="54" hidden="1" x14ac:dyDescent="0.2">
      <c r="A32" s="14" t="s">
        <v>169</v>
      </c>
      <c r="B32" s="45" t="s">
        <v>139</v>
      </c>
      <c r="C32" s="120">
        <v>0</v>
      </c>
      <c r="D32" s="25">
        <v>0</v>
      </c>
      <c r="E32" s="35">
        <v>0</v>
      </c>
      <c r="F32" s="35">
        <v>0</v>
      </c>
      <c r="G32" s="224">
        <f t="shared" ref="G32" si="23">F32/Всего_доходов_2003</f>
        <v>0</v>
      </c>
      <c r="H32" s="93">
        <f t="shared" si="5"/>
        <v>0</v>
      </c>
      <c r="I32" s="92" t="e">
        <f t="shared" ref="I32:I38" si="24">F32/D32</f>
        <v>#DIV/0!</v>
      </c>
      <c r="J32" s="96">
        <f t="shared" si="10"/>
        <v>0</v>
      </c>
      <c r="K32" s="21"/>
    </row>
    <row r="33" spans="1:11" s="19" customFormat="1" ht="12.75" customHeight="1" x14ac:dyDescent="0.2">
      <c r="A33" s="47" t="s">
        <v>137</v>
      </c>
      <c r="B33" s="48" t="s">
        <v>138</v>
      </c>
      <c r="C33" s="122">
        <f>SUM(C34:C36)</f>
        <v>0</v>
      </c>
      <c r="D33" s="122">
        <f>SUM(D34:D36)</f>
        <v>136.9</v>
      </c>
      <c r="E33" s="122">
        <f>SUM(E34:E36)</f>
        <v>80.400000000000006</v>
      </c>
      <c r="F33" s="122">
        <f>SUM(F34:F36)</f>
        <v>136.9</v>
      </c>
      <c r="G33" s="236">
        <f t="shared" si="1"/>
        <v>0</v>
      </c>
      <c r="H33" s="78">
        <f t="shared" si="5"/>
        <v>0</v>
      </c>
      <c r="I33" s="92">
        <f t="shared" si="24"/>
        <v>1</v>
      </c>
      <c r="J33" s="96">
        <f t="shared" si="10"/>
        <v>56.5</v>
      </c>
      <c r="K33" s="21"/>
    </row>
    <row r="34" spans="1:11" s="19" customFormat="1" ht="40.5" x14ac:dyDescent="0.2">
      <c r="A34" s="14" t="s">
        <v>240</v>
      </c>
      <c r="B34" s="45" t="s">
        <v>239</v>
      </c>
      <c r="C34" s="120">
        <v>0</v>
      </c>
      <c r="D34" s="25">
        <v>65</v>
      </c>
      <c r="E34" s="35">
        <v>10</v>
      </c>
      <c r="F34" s="35">
        <v>65</v>
      </c>
      <c r="G34" s="224">
        <f t="shared" si="1"/>
        <v>0</v>
      </c>
      <c r="H34" s="93">
        <f t="shared" si="5"/>
        <v>0</v>
      </c>
      <c r="I34" s="92">
        <f t="shared" si="24"/>
        <v>1</v>
      </c>
      <c r="J34" s="96">
        <f t="shared" si="10"/>
        <v>55</v>
      </c>
      <c r="K34" s="21"/>
    </row>
    <row r="35" spans="1:11" s="19" customFormat="1" ht="54" x14ac:dyDescent="0.2">
      <c r="A35" s="14" t="s">
        <v>233</v>
      </c>
      <c r="B35" s="45" t="s">
        <v>159</v>
      </c>
      <c r="C35" s="120">
        <v>0</v>
      </c>
      <c r="D35" s="25">
        <v>36.9</v>
      </c>
      <c r="E35" s="35">
        <v>70.400000000000006</v>
      </c>
      <c r="F35" s="35">
        <v>36.9</v>
      </c>
      <c r="G35" s="224">
        <f t="shared" ref="G35:G37" si="25">F35/Всего_доходов_2003</f>
        <v>0</v>
      </c>
      <c r="H35" s="93">
        <f t="shared" si="5"/>
        <v>0</v>
      </c>
      <c r="I35" s="92">
        <f t="shared" si="24"/>
        <v>1</v>
      </c>
      <c r="J35" s="96">
        <f t="shared" ref="J35:J36" si="26">F35-E35</f>
        <v>-33.5</v>
      </c>
      <c r="K35" s="21"/>
    </row>
    <row r="36" spans="1:11" s="19" customFormat="1" ht="40.5" x14ac:dyDescent="0.2">
      <c r="A36" s="14" t="s">
        <v>261</v>
      </c>
      <c r="B36" s="248" t="s">
        <v>275</v>
      </c>
      <c r="C36" s="120">
        <v>0</v>
      </c>
      <c r="D36" s="25">
        <v>35</v>
      </c>
      <c r="E36" s="147">
        <v>0</v>
      </c>
      <c r="F36" s="35">
        <v>35</v>
      </c>
      <c r="G36" s="224">
        <f t="shared" si="25"/>
        <v>0</v>
      </c>
      <c r="H36" s="93">
        <f t="shared" si="5"/>
        <v>0</v>
      </c>
      <c r="I36" s="92">
        <f t="shared" si="24"/>
        <v>1</v>
      </c>
      <c r="J36" s="96">
        <f t="shared" si="26"/>
        <v>35</v>
      </c>
      <c r="K36" s="21"/>
    </row>
    <row r="37" spans="1:11" s="19" customFormat="1" x14ac:dyDescent="0.2">
      <c r="A37" s="47" t="s">
        <v>3</v>
      </c>
      <c r="B37" s="48" t="s">
        <v>5</v>
      </c>
      <c r="C37" s="122">
        <f>SUM(C38)</f>
        <v>0</v>
      </c>
      <c r="D37" s="122">
        <f>SUM(D38)</f>
        <v>-0.1</v>
      </c>
      <c r="E37" s="122">
        <f>SUM(E38)</f>
        <v>0.1</v>
      </c>
      <c r="F37" s="122">
        <f>SUM(F38)</f>
        <v>-0.1</v>
      </c>
      <c r="G37" s="236">
        <f t="shared" si="25"/>
        <v>0</v>
      </c>
      <c r="H37" s="78">
        <f t="shared" si="5"/>
        <v>0</v>
      </c>
      <c r="I37" s="77">
        <f t="shared" si="24"/>
        <v>1</v>
      </c>
      <c r="J37" s="96">
        <f t="shared" si="10"/>
        <v>-0.2</v>
      </c>
      <c r="K37" s="21"/>
    </row>
    <row r="38" spans="1:11" s="19" customFormat="1" ht="27" x14ac:dyDescent="0.2">
      <c r="A38" s="14" t="s">
        <v>160</v>
      </c>
      <c r="B38" s="45" t="s">
        <v>49</v>
      </c>
      <c r="C38" s="120">
        <v>0</v>
      </c>
      <c r="D38" s="25">
        <v>-0.1</v>
      </c>
      <c r="E38" s="35">
        <v>0.1</v>
      </c>
      <c r="F38" s="35">
        <v>-0.1</v>
      </c>
      <c r="G38" s="224">
        <f>F38/Всего_доходов_2003</f>
        <v>0</v>
      </c>
      <c r="H38" s="93">
        <f t="shared" si="5"/>
        <v>0</v>
      </c>
      <c r="I38" s="92">
        <f t="shared" si="24"/>
        <v>1</v>
      </c>
      <c r="J38" s="260">
        <f t="shared" si="10"/>
        <v>-0.2</v>
      </c>
      <c r="K38" s="21"/>
    </row>
    <row r="39" spans="1:11" s="19" customFormat="1" x14ac:dyDescent="0.2">
      <c r="A39" s="267" t="s">
        <v>39</v>
      </c>
      <c r="B39" s="268" t="s">
        <v>4</v>
      </c>
      <c r="C39" s="122">
        <f>SUM(C40,C42,C50,C46,C52)</f>
        <v>18651.8</v>
      </c>
      <c r="D39" s="122">
        <f>SUM(D40,D42,D50,D46,D52)</f>
        <v>516016.7</v>
      </c>
      <c r="E39" s="122">
        <f t="shared" ref="E39:F39" si="27">SUM(E40,E42,E50,E46,E52)</f>
        <v>355908.8</v>
      </c>
      <c r="F39" s="122">
        <f t="shared" si="27"/>
        <v>516016.7</v>
      </c>
      <c r="G39" s="236">
        <f t="shared" ref="G39:G53" si="28">F39/Всего_доходов_2003</f>
        <v>0.42899999999999999</v>
      </c>
      <c r="H39" s="78">
        <f t="shared" si="5"/>
        <v>0</v>
      </c>
      <c r="I39" s="77">
        <f t="shared" ref="I39:I44" si="29">F39/D39</f>
        <v>1</v>
      </c>
      <c r="J39" s="96">
        <f t="shared" si="10"/>
        <v>160107.9</v>
      </c>
      <c r="K39" s="21"/>
    </row>
    <row r="40" spans="1:11" s="19" customFormat="1" ht="27" x14ac:dyDescent="0.2">
      <c r="A40" s="53" t="s">
        <v>40</v>
      </c>
      <c r="B40" s="262" t="s">
        <v>188</v>
      </c>
      <c r="C40" s="122">
        <f>C41</f>
        <v>11831.3</v>
      </c>
      <c r="D40" s="261">
        <f t="shared" ref="D40:F40" si="30">D41</f>
        <v>10648.2</v>
      </c>
      <c r="E40" s="122">
        <f t="shared" si="30"/>
        <v>11241.6</v>
      </c>
      <c r="F40" s="122">
        <f t="shared" si="30"/>
        <v>10648.2</v>
      </c>
      <c r="G40" s="236">
        <f t="shared" si="28"/>
        <v>8.9999999999999993E-3</v>
      </c>
      <c r="H40" s="78">
        <f t="shared" si="5"/>
        <v>0</v>
      </c>
      <c r="I40" s="77">
        <f t="shared" si="29"/>
        <v>1</v>
      </c>
      <c r="J40" s="96">
        <f t="shared" si="10"/>
        <v>-593.4</v>
      </c>
      <c r="K40" s="21"/>
    </row>
    <row r="41" spans="1:11" s="19" customFormat="1" ht="27" x14ac:dyDescent="0.2">
      <c r="A41" s="54" t="s">
        <v>190</v>
      </c>
      <c r="B41" s="55" t="s">
        <v>189</v>
      </c>
      <c r="C41" s="120">
        <v>11831.3</v>
      </c>
      <c r="D41" s="35">
        <v>10648.2</v>
      </c>
      <c r="E41" s="147">
        <v>11241.6</v>
      </c>
      <c r="F41" s="35">
        <v>10648.2</v>
      </c>
      <c r="G41" s="224">
        <f t="shared" si="28"/>
        <v>8.9999999999999993E-3</v>
      </c>
      <c r="H41" s="93">
        <f t="shared" si="5"/>
        <v>0</v>
      </c>
      <c r="I41" s="92">
        <f t="shared" si="29"/>
        <v>1</v>
      </c>
      <c r="J41" s="260">
        <f t="shared" si="10"/>
        <v>-593.4</v>
      </c>
      <c r="K41" s="21"/>
    </row>
    <row r="42" spans="1:11" s="19" customFormat="1" ht="40.5" customHeight="1" x14ac:dyDescent="0.2">
      <c r="A42" s="56" t="s">
        <v>116</v>
      </c>
      <c r="B42" s="52" t="s">
        <v>117</v>
      </c>
      <c r="C42" s="122">
        <f>C44</f>
        <v>0</v>
      </c>
      <c r="D42" s="122">
        <f>D44+D43+D45</f>
        <v>227077.9</v>
      </c>
      <c r="E42" s="122">
        <f t="shared" ref="E42" si="31">E44+E43</f>
        <v>337268.1</v>
      </c>
      <c r="F42" s="122">
        <f>F44+F43+F45</f>
        <v>227077.9</v>
      </c>
      <c r="G42" s="236">
        <f>F42/Всего_доходов_2003</f>
        <v>0.189</v>
      </c>
      <c r="H42" s="78">
        <f t="shared" ref="H42:H47" si="32">F42-D42</f>
        <v>0</v>
      </c>
      <c r="I42" s="77">
        <f t="shared" si="29"/>
        <v>1</v>
      </c>
      <c r="J42" s="96">
        <f t="shared" si="10"/>
        <v>-110190.2</v>
      </c>
      <c r="K42" s="21"/>
    </row>
    <row r="43" spans="1:11" s="23" customFormat="1" ht="60" customHeight="1" x14ac:dyDescent="0.2">
      <c r="A43" s="108" t="s">
        <v>227</v>
      </c>
      <c r="B43" s="45" t="s">
        <v>226</v>
      </c>
      <c r="C43" s="120">
        <v>0</v>
      </c>
      <c r="D43" s="35">
        <v>67927.899999999994</v>
      </c>
      <c r="E43" s="35">
        <v>67638.100000000006</v>
      </c>
      <c r="F43" s="35">
        <v>67927.899999999994</v>
      </c>
      <c r="G43" s="224">
        <f t="shared" ref="G43" si="33">F43/Всего_доходов_2003</f>
        <v>5.6000000000000001E-2</v>
      </c>
      <c r="H43" s="93">
        <f t="shared" si="32"/>
        <v>0</v>
      </c>
      <c r="I43" s="92">
        <f>F43/D43</f>
        <v>1</v>
      </c>
      <c r="J43" s="260">
        <f t="shared" ref="J43" si="34">F43-E43</f>
        <v>289.8</v>
      </c>
    </row>
    <row r="44" spans="1:11" s="23" customFormat="1" ht="78.75" customHeight="1" x14ac:dyDescent="0.2">
      <c r="A44" s="108" t="s">
        <v>222</v>
      </c>
      <c r="B44" s="45" t="s">
        <v>223</v>
      </c>
      <c r="C44" s="120">
        <v>0</v>
      </c>
      <c r="D44" s="35">
        <v>149630</v>
      </c>
      <c r="E44" s="35">
        <v>269630</v>
      </c>
      <c r="F44" s="35">
        <v>149630</v>
      </c>
      <c r="G44" s="224">
        <f t="shared" si="28"/>
        <v>0.124</v>
      </c>
      <c r="H44" s="93">
        <f t="shared" si="32"/>
        <v>0</v>
      </c>
      <c r="I44" s="92">
        <f t="shared" si="29"/>
        <v>1</v>
      </c>
      <c r="J44" s="260">
        <f t="shared" si="10"/>
        <v>-120000</v>
      </c>
    </row>
    <row r="45" spans="1:11" s="23" customFormat="1" ht="40.5" x14ac:dyDescent="0.2">
      <c r="A45" s="108" t="s">
        <v>280</v>
      </c>
      <c r="B45" s="45" t="s">
        <v>270</v>
      </c>
      <c r="C45" s="120">
        <v>0</v>
      </c>
      <c r="D45" s="35">
        <v>9520</v>
      </c>
      <c r="E45" s="35">
        <v>0</v>
      </c>
      <c r="F45" s="35">
        <v>9520</v>
      </c>
      <c r="G45" s="224">
        <f t="shared" si="28"/>
        <v>8.0000000000000002E-3</v>
      </c>
      <c r="H45" s="93">
        <f t="shared" si="32"/>
        <v>0</v>
      </c>
      <c r="I45" s="92">
        <f>F45/D45</f>
        <v>1</v>
      </c>
      <c r="J45" s="260">
        <f t="shared" si="10"/>
        <v>9520</v>
      </c>
    </row>
    <row r="46" spans="1:11" s="23" customFormat="1" ht="13.5" customHeight="1" x14ac:dyDescent="0.2">
      <c r="A46" s="138" t="s">
        <v>143</v>
      </c>
      <c r="B46" s="52" t="s">
        <v>200</v>
      </c>
      <c r="C46" s="123">
        <f>C48+C47+C49</f>
        <v>6820.5</v>
      </c>
      <c r="D46" s="123">
        <f>D47+D48+D49</f>
        <v>277590.5</v>
      </c>
      <c r="E46" s="123">
        <f>E47+E48+E49</f>
        <v>7399.1</v>
      </c>
      <c r="F46" s="123">
        <f>F48+F47+F49</f>
        <v>277590.5</v>
      </c>
      <c r="G46" s="236">
        <f>F46/Всего_доходов_2003</f>
        <v>0.23100000000000001</v>
      </c>
      <c r="H46" s="78">
        <f t="shared" si="32"/>
        <v>0</v>
      </c>
      <c r="I46" s="77">
        <f t="shared" ref="I46:I49" si="35">F46/D46</f>
        <v>1</v>
      </c>
      <c r="J46" s="234">
        <f t="shared" si="10"/>
        <v>270191.40000000002</v>
      </c>
    </row>
    <row r="47" spans="1:11" s="23" customFormat="1" ht="40.5" x14ac:dyDescent="0.2">
      <c r="A47" s="108" t="s">
        <v>274</v>
      </c>
      <c r="B47" s="45" t="s">
        <v>273</v>
      </c>
      <c r="C47" s="120">
        <v>0</v>
      </c>
      <c r="D47" s="147">
        <v>270000</v>
      </c>
      <c r="E47" s="147">
        <v>0</v>
      </c>
      <c r="F47" s="147">
        <v>270000</v>
      </c>
      <c r="G47" s="180">
        <f>F47/Всего_доходов_2003</f>
        <v>0.22500000000000001</v>
      </c>
      <c r="H47" s="93">
        <f t="shared" si="32"/>
        <v>0</v>
      </c>
      <c r="I47" s="92">
        <f t="shared" si="35"/>
        <v>1</v>
      </c>
      <c r="J47" s="247">
        <f t="shared" si="10"/>
        <v>270000</v>
      </c>
    </row>
    <row r="48" spans="1:11" s="23" customFormat="1" ht="45" customHeight="1" x14ac:dyDescent="0.2">
      <c r="A48" s="108" t="s">
        <v>234</v>
      </c>
      <c r="B48" s="45" t="s">
        <v>225</v>
      </c>
      <c r="C48" s="120">
        <v>6820.5</v>
      </c>
      <c r="D48" s="35">
        <v>6820.5</v>
      </c>
      <c r="E48" s="35">
        <v>7399.1</v>
      </c>
      <c r="F48" s="35">
        <v>6820.5</v>
      </c>
      <c r="G48" s="180">
        <f>F48/Всего_доходов_2003</f>
        <v>6.0000000000000001E-3</v>
      </c>
      <c r="H48" s="93">
        <f t="shared" ref="H48:H53" si="36">F48-D48</f>
        <v>0</v>
      </c>
      <c r="I48" s="92">
        <f>F48/D48</f>
        <v>1</v>
      </c>
      <c r="J48" s="247">
        <f t="shared" si="10"/>
        <v>-578.6</v>
      </c>
    </row>
    <row r="49" spans="1:12" s="23" customFormat="1" ht="67.5" x14ac:dyDescent="0.2">
      <c r="A49" s="108" t="s">
        <v>272</v>
      </c>
      <c r="B49" s="45" t="s">
        <v>271</v>
      </c>
      <c r="C49" s="120">
        <v>0</v>
      </c>
      <c r="D49" s="35">
        <v>770</v>
      </c>
      <c r="E49" s="35">
        <v>0</v>
      </c>
      <c r="F49" s="35">
        <v>770</v>
      </c>
      <c r="G49" s="180">
        <f>F49/Всего_доходов_2003</f>
        <v>1E-3</v>
      </c>
      <c r="H49" s="93">
        <f t="shared" si="36"/>
        <v>0</v>
      </c>
      <c r="I49" s="92">
        <f t="shared" si="35"/>
        <v>1</v>
      </c>
      <c r="J49" s="247">
        <f t="shared" si="10"/>
        <v>770</v>
      </c>
    </row>
    <row r="50" spans="1:12" s="19" customFormat="1" x14ac:dyDescent="0.2">
      <c r="A50" s="56" t="s">
        <v>263</v>
      </c>
      <c r="B50" s="52" t="s">
        <v>264</v>
      </c>
      <c r="C50" s="123">
        <f>C51</f>
        <v>0</v>
      </c>
      <c r="D50" s="123">
        <f>D51</f>
        <v>700</v>
      </c>
      <c r="E50" s="123">
        <f>E51</f>
        <v>0</v>
      </c>
      <c r="F50" s="123">
        <f>F51</f>
        <v>700</v>
      </c>
      <c r="G50" s="236">
        <f t="shared" si="28"/>
        <v>1E-3</v>
      </c>
      <c r="H50" s="78">
        <f t="shared" si="36"/>
        <v>0</v>
      </c>
      <c r="I50" s="258">
        <f>F50/D50</f>
        <v>1</v>
      </c>
      <c r="J50" s="234">
        <f t="shared" si="10"/>
        <v>700</v>
      </c>
      <c r="K50" s="21"/>
    </row>
    <row r="51" spans="1:12" s="19" customFormat="1" ht="27" x14ac:dyDescent="0.2">
      <c r="A51" s="54" t="s">
        <v>265</v>
      </c>
      <c r="B51" s="45" t="s">
        <v>262</v>
      </c>
      <c r="C51" s="120">
        <v>0</v>
      </c>
      <c r="D51" s="147">
        <v>700</v>
      </c>
      <c r="E51" s="147">
        <v>0</v>
      </c>
      <c r="F51" s="147">
        <v>700</v>
      </c>
      <c r="G51" s="224">
        <f t="shared" si="28"/>
        <v>1E-3</v>
      </c>
      <c r="H51" s="93">
        <f t="shared" si="36"/>
        <v>0</v>
      </c>
      <c r="I51" s="259">
        <f>F51/D51</f>
        <v>1</v>
      </c>
      <c r="J51" s="247">
        <f t="shared" si="10"/>
        <v>700</v>
      </c>
      <c r="K51" s="21"/>
    </row>
    <row r="52" spans="1:12" s="19" customFormat="1" ht="81" x14ac:dyDescent="0.2">
      <c r="A52" s="56" t="s">
        <v>266</v>
      </c>
      <c r="B52" s="52" t="s">
        <v>267</v>
      </c>
      <c r="C52" s="123">
        <f>C53</f>
        <v>0</v>
      </c>
      <c r="D52" s="123">
        <f t="shared" ref="D52:F52" si="37">D53</f>
        <v>0.1</v>
      </c>
      <c r="E52" s="123">
        <f t="shared" si="37"/>
        <v>0</v>
      </c>
      <c r="F52" s="123">
        <f t="shared" si="37"/>
        <v>0.1</v>
      </c>
      <c r="G52" s="236">
        <f t="shared" si="28"/>
        <v>0</v>
      </c>
      <c r="H52" s="78">
        <f t="shared" si="36"/>
        <v>0</v>
      </c>
      <c r="I52" s="258">
        <f>F52/D52</f>
        <v>1</v>
      </c>
      <c r="J52" s="234">
        <f t="shared" si="10"/>
        <v>0.1</v>
      </c>
      <c r="K52" s="21"/>
    </row>
    <row r="53" spans="1:12" s="19" customFormat="1" ht="40.5" x14ac:dyDescent="0.2">
      <c r="A53" s="54" t="s">
        <v>268</v>
      </c>
      <c r="B53" s="45" t="s">
        <v>269</v>
      </c>
      <c r="C53" s="120">
        <v>0</v>
      </c>
      <c r="D53" s="147">
        <v>0.1</v>
      </c>
      <c r="E53" s="147">
        <v>0</v>
      </c>
      <c r="F53" s="147">
        <v>0.1</v>
      </c>
      <c r="G53" s="224">
        <f t="shared" si="28"/>
        <v>0</v>
      </c>
      <c r="H53" s="93">
        <f t="shared" si="36"/>
        <v>0</v>
      </c>
      <c r="I53" s="259">
        <f>F53/D53</f>
        <v>1</v>
      </c>
      <c r="J53" s="247">
        <f t="shared" si="10"/>
        <v>0.1</v>
      </c>
      <c r="K53" s="21"/>
    </row>
    <row r="54" spans="1:12" s="24" customFormat="1" ht="18" customHeight="1" x14ac:dyDescent="0.2">
      <c r="A54" s="114"/>
      <c r="B54" s="249" t="s">
        <v>6</v>
      </c>
      <c r="C54" s="233">
        <f>C6+C39</f>
        <v>677032.5</v>
      </c>
      <c r="D54" s="233">
        <f>D6+D39</f>
        <v>1207536</v>
      </c>
      <c r="E54" s="233">
        <f>E6+E39</f>
        <v>1053791.3999999999</v>
      </c>
      <c r="F54" s="233">
        <f>F6+F39</f>
        <v>1202329.8</v>
      </c>
      <c r="G54" s="77">
        <f>F54/Всего_доходов_2003</f>
        <v>1</v>
      </c>
      <c r="H54" s="78">
        <f>F54-D54</f>
        <v>-5206.2</v>
      </c>
      <c r="I54" s="77">
        <f>F54/D54</f>
        <v>0.996</v>
      </c>
      <c r="J54" s="234">
        <f t="shared" si="10"/>
        <v>148538.4</v>
      </c>
      <c r="L54" s="263"/>
    </row>
    <row r="55" spans="1:12" s="12" customFormat="1" x14ac:dyDescent="0.2">
      <c r="A55" s="41"/>
      <c r="B55" s="4"/>
      <c r="C55" s="4"/>
      <c r="D55" s="173"/>
      <c r="E55" s="177"/>
      <c r="F55" s="177"/>
      <c r="G55" s="181"/>
      <c r="H55" s="182"/>
      <c r="I55" s="183"/>
      <c r="J55" s="177"/>
    </row>
    <row r="56" spans="1:12" ht="16.5" x14ac:dyDescent="0.2">
      <c r="A56" s="16" t="s">
        <v>10</v>
      </c>
      <c r="B56" s="124" t="s">
        <v>7</v>
      </c>
      <c r="C56" s="4"/>
      <c r="D56" s="173"/>
      <c r="E56" s="6"/>
      <c r="F56" s="6"/>
      <c r="G56" s="184"/>
      <c r="H56" s="185"/>
      <c r="I56" s="184"/>
      <c r="J56" s="6"/>
    </row>
    <row r="57" spans="1:12" s="24" customFormat="1" x14ac:dyDescent="0.2">
      <c r="A57" s="75" t="s">
        <v>21</v>
      </c>
      <c r="B57" s="235" t="s">
        <v>25</v>
      </c>
      <c r="C57" s="76">
        <f>C58+C59+C60+C63+C66+C67+C68</f>
        <v>18160.8</v>
      </c>
      <c r="D57" s="76">
        <f>D58+D59+D60+D63+D66+D67+D68</f>
        <v>37941.199999999997</v>
      </c>
      <c r="E57" s="76">
        <f>E58+E59+E60+E63+E66+E67+E68</f>
        <v>15864.5</v>
      </c>
      <c r="F57" s="76">
        <f>F58+F59+F60+F68+F67+F66</f>
        <v>37832</v>
      </c>
      <c r="G57" s="77">
        <f>F57/F213</f>
        <v>0.03</v>
      </c>
      <c r="H57" s="78">
        <f>F57-D57</f>
        <v>-109.2</v>
      </c>
      <c r="I57" s="77">
        <f>F57/D57</f>
        <v>0.997</v>
      </c>
      <c r="J57" s="79">
        <f>F57-E57</f>
        <v>21967.5</v>
      </c>
    </row>
    <row r="58" spans="1:12" ht="40.5" x14ac:dyDescent="0.2">
      <c r="A58" s="15" t="s">
        <v>46</v>
      </c>
      <c r="B58" s="9" t="s">
        <v>54</v>
      </c>
      <c r="C58" s="100">
        <v>1747.4</v>
      </c>
      <c r="D58" s="175">
        <v>2406.5</v>
      </c>
      <c r="E58" s="6">
        <v>1575.2</v>
      </c>
      <c r="F58" s="6">
        <v>2336.6</v>
      </c>
      <c r="G58" s="197">
        <f t="shared" ref="G58:G60" si="38">F58/$F$213</f>
        <v>2E-3</v>
      </c>
      <c r="H58" s="198">
        <f>F58-D58</f>
        <v>-69.900000000000006</v>
      </c>
      <c r="I58" s="197">
        <f>F58/D58</f>
        <v>0.97099999999999997</v>
      </c>
      <c r="J58" s="144">
        <f>F58-E58</f>
        <v>761.4</v>
      </c>
    </row>
    <row r="59" spans="1:12" ht="40.5" x14ac:dyDescent="0.2">
      <c r="A59" s="15" t="s">
        <v>47</v>
      </c>
      <c r="B59" s="9" t="s">
        <v>118</v>
      </c>
      <c r="C59" s="100">
        <v>8798</v>
      </c>
      <c r="D59" s="175">
        <v>9480.4</v>
      </c>
      <c r="E59" s="6">
        <v>8213</v>
      </c>
      <c r="F59" s="6">
        <v>9459.7999999999993</v>
      </c>
      <c r="G59" s="197">
        <f t="shared" si="38"/>
        <v>8.0000000000000002E-3</v>
      </c>
      <c r="H59" s="198">
        <f>F59-D59</f>
        <v>-20.6</v>
      </c>
      <c r="I59" s="197">
        <f>F59/D59</f>
        <v>0.998</v>
      </c>
      <c r="J59" s="144">
        <f>F59-E59</f>
        <v>1246.8</v>
      </c>
    </row>
    <row r="60" spans="1:12" ht="54" x14ac:dyDescent="0.2">
      <c r="A60" s="15" t="s">
        <v>144</v>
      </c>
      <c r="B60" s="9" t="s">
        <v>119</v>
      </c>
      <c r="C60" s="100">
        <v>4044.3</v>
      </c>
      <c r="D60" s="175">
        <v>4387.3</v>
      </c>
      <c r="E60" s="6">
        <v>3100.5</v>
      </c>
      <c r="F60" s="6">
        <v>4368.6000000000004</v>
      </c>
      <c r="G60" s="197">
        <f t="shared" si="38"/>
        <v>3.0000000000000001E-3</v>
      </c>
      <c r="H60" s="198">
        <f>F60-D60</f>
        <v>-18.7</v>
      </c>
      <c r="I60" s="197">
        <f>F60/D60</f>
        <v>0.996</v>
      </c>
      <c r="J60" s="144">
        <f>F60-E60</f>
        <v>1268.0999999999999</v>
      </c>
    </row>
    <row r="61" spans="1:12" x14ac:dyDescent="0.2">
      <c r="A61" s="15"/>
      <c r="B61" s="9" t="s">
        <v>27</v>
      </c>
      <c r="C61" s="100"/>
      <c r="D61" s="175"/>
      <c r="E61" s="6"/>
      <c r="F61" s="6"/>
      <c r="G61" s="197"/>
      <c r="H61" s="198"/>
      <c r="I61" s="197"/>
      <c r="J61" s="115"/>
    </row>
    <row r="62" spans="1:12" s="40" customFormat="1" ht="40.5" x14ac:dyDescent="0.2">
      <c r="A62" s="238" t="s">
        <v>235</v>
      </c>
      <c r="B62" s="34" t="s">
        <v>208</v>
      </c>
      <c r="C62" s="125">
        <v>4044.3</v>
      </c>
      <c r="D62" s="176">
        <v>4387.2</v>
      </c>
      <c r="E62" s="176">
        <v>3094.5</v>
      </c>
      <c r="F62" s="176">
        <v>4368.5</v>
      </c>
      <c r="G62" s="224">
        <f t="shared" ref="G62:G65" si="39">F62/$F$213</f>
        <v>3.0000000000000001E-3</v>
      </c>
      <c r="H62" s="223">
        <f t="shared" ref="H62:H68" si="40">F62-D62</f>
        <v>-18.7</v>
      </c>
      <c r="I62" s="224">
        <f>F62/D62</f>
        <v>0.996</v>
      </c>
      <c r="J62" s="189">
        <f>F62-E62</f>
        <v>1274</v>
      </c>
    </row>
    <row r="63" spans="1:12" ht="40.5" hidden="1" x14ac:dyDescent="0.2">
      <c r="A63" s="15" t="s">
        <v>56</v>
      </c>
      <c r="B63" s="9" t="s">
        <v>120</v>
      </c>
      <c r="C63" s="100">
        <v>0</v>
      </c>
      <c r="D63" s="175">
        <v>0</v>
      </c>
      <c r="E63" s="6">
        <v>0</v>
      </c>
      <c r="F63" s="6">
        <v>0</v>
      </c>
      <c r="G63" s="224">
        <f t="shared" si="39"/>
        <v>0</v>
      </c>
      <c r="H63" s="223">
        <f t="shared" si="40"/>
        <v>0</v>
      </c>
      <c r="I63" s="224" t="e">
        <f t="shared" ref="I63:I66" si="41">F63/D63</f>
        <v>#DIV/0!</v>
      </c>
      <c r="J63" s="189">
        <f t="shared" ref="J63:J65" si="42">F63-E63</f>
        <v>0</v>
      </c>
    </row>
    <row r="64" spans="1:12" ht="13.5" hidden="1" customHeight="1" x14ac:dyDescent="0.2">
      <c r="A64" s="15"/>
      <c r="B64" s="9" t="s">
        <v>27</v>
      </c>
      <c r="C64" s="100"/>
      <c r="D64" s="175"/>
      <c r="E64" s="6"/>
      <c r="F64" s="6"/>
      <c r="G64" s="224">
        <f t="shared" si="39"/>
        <v>0</v>
      </c>
      <c r="H64" s="223">
        <f t="shared" si="40"/>
        <v>0</v>
      </c>
      <c r="I64" s="224" t="e">
        <f t="shared" si="41"/>
        <v>#DIV/0!</v>
      </c>
      <c r="J64" s="189">
        <f t="shared" si="42"/>
        <v>0</v>
      </c>
    </row>
    <row r="65" spans="1:10" s="40" customFormat="1" ht="54" hidden="1" customHeight="1" x14ac:dyDescent="0.2">
      <c r="A65" s="15"/>
      <c r="B65" s="34" t="s">
        <v>140</v>
      </c>
      <c r="C65" s="125">
        <v>0</v>
      </c>
      <c r="D65" s="176">
        <v>0</v>
      </c>
      <c r="E65" s="176">
        <v>0</v>
      </c>
      <c r="F65" s="176">
        <v>0</v>
      </c>
      <c r="G65" s="224">
        <f t="shared" si="39"/>
        <v>0</v>
      </c>
      <c r="H65" s="223">
        <f t="shared" si="40"/>
        <v>0</v>
      </c>
      <c r="I65" s="224" t="e">
        <f t="shared" si="41"/>
        <v>#DIV/0!</v>
      </c>
      <c r="J65" s="189">
        <f t="shared" si="42"/>
        <v>0</v>
      </c>
    </row>
    <row r="66" spans="1:10" ht="13.5" customHeight="1" x14ac:dyDescent="0.2">
      <c r="A66" s="15" t="s">
        <v>124</v>
      </c>
      <c r="B66" s="9" t="s">
        <v>125</v>
      </c>
      <c r="C66" s="100">
        <v>0</v>
      </c>
      <c r="D66" s="175">
        <v>7588.3</v>
      </c>
      <c r="E66" s="6">
        <v>0</v>
      </c>
      <c r="F66" s="6">
        <v>7588.3</v>
      </c>
      <c r="G66" s="197">
        <f t="shared" ref="G66:G68" si="43">F66/$F$213</f>
        <v>6.0000000000000001E-3</v>
      </c>
      <c r="H66" s="198">
        <f t="shared" si="40"/>
        <v>0</v>
      </c>
      <c r="I66" s="224">
        <f t="shared" si="41"/>
        <v>1</v>
      </c>
      <c r="J66" s="115">
        <f t="shared" ref="J66:J176" si="44">F66-E66</f>
        <v>7588.3</v>
      </c>
    </row>
    <row r="67" spans="1:10" x14ac:dyDescent="0.2">
      <c r="A67" s="15" t="s">
        <v>72</v>
      </c>
      <c r="B67" s="9" t="s">
        <v>23</v>
      </c>
      <c r="C67" s="100">
        <v>1000</v>
      </c>
      <c r="D67" s="175">
        <v>0</v>
      </c>
      <c r="E67" s="6">
        <v>0</v>
      </c>
      <c r="F67" s="6">
        <v>0</v>
      </c>
      <c r="G67" s="197">
        <f t="shared" si="43"/>
        <v>0</v>
      </c>
      <c r="H67" s="198">
        <f t="shared" si="40"/>
        <v>0</v>
      </c>
      <c r="I67" s="224">
        <v>0</v>
      </c>
      <c r="J67" s="115">
        <f t="shared" si="44"/>
        <v>0</v>
      </c>
    </row>
    <row r="68" spans="1:10" s="1" customFormat="1" x14ac:dyDescent="0.2">
      <c r="A68" s="15" t="s">
        <v>76</v>
      </c>
      <c r="B68" s="9" t="s">
        <v>121</v>
      </c>
      <c r="C68" s="100">
        <v>2571.1</v>
      </c>
      <c r="D68" s="175">
        <v>14078.7</v>
      </c>
      <c r="E68" s="6">
        <v>2975.8</v>
      </c>
      <c r="F68" s="6">
        <v>14078.7</v>
      </c>
      <c r="G68" s="197">
        <f t="shared" si="43"/>
        <v>1.0999999999999999E-2</v>
      </c>
      <c r="H68" s="198">
        <f t="shared" si="40"/>
        <v>0</v>
      </c>
      <c r="I68" s="197">
        <f>F68/D68</f>
        <v>1</v>
      </c>
      <c r="J68" s="115">
        <f t="shared" si="44"/>
        <v>11102.9</v>
      </c>
    </row>
    <row r="69" spans="1:10" s="1" customFormat="1" ht="13.5" customHeight="1" x14ac:dyDescent="0.2">
      <c r="A69" s="15"/>
      <c r="B69" s="7" t="s">
        <v>27</v>
      </c>
      <c r="C69" s="100"/>
      <c r="D69" s="175"/>
      <c r="E69" s="6"/>
      <c r="F69" s="6"/>
      <c r="G69" s="197"/>
      <c r="H69" s="198"/>
      <c r="I69" s="197"/>
      <c r="J69" s="115"/>
    </row>
    <row r="70" spans="1:10" s="1" customFormat="1" ht="40.5" hidden="1" customHeight="1" x14ac:dyDescent="0.2">
      <c r="A70" s="15"/>
      <c r="B70" s="8" t="s">
        <v>100</v>
      </c>
      <c r="C70" s="100"/>
      <c r="D70" s="175"/>
      <c r="E70" s="6"/>
      <c r="F70" s="6"/>
      <c r="G70" s="197">
        <f>F70/$F$213</f>
        <v>0</v>
      </c>
      <c r="H70" s="198">
        <f>F70-D70</f>
        <v>0</v>
      </c>
      <c r="I70" s="197" t="e">
        <f>F70/D70</f>
        <v>#DIV/0!</v>
      </c>
      <c r="J70" s="115">
        <f t="shared" si="44"/>
        <v>0</v>
      </c>
    </row>
    <row r="71" spans="1:10" s="1" customFormat="1" ht="13.5" hidden="1" customHeight="1" x14ac:dyDescent="0.2">
      <c r="A71" s="15"/>
      <c r="B71" s="8" t="s">
        <v>101</v>
      </c>
      <c r="C71" s="100"/>
      <c r="D71" s="175"/>
      <c r="E71" s="6"/>
      <c r="F71" s="6"/>
      <c r="G71" s="197">
        <f>F71/$F$213</f>
        <v>0</v>
      </c>
      <c r="H71" s="198">
        <f>F71-D71</f>
        <v>0</v>
      </c>
      <c r="I71" s="197" t="e">
        <f>F71/D71</f>
        <v>#DIV/0!</v>
      </c>
      <c r="J71" s="115">
        <f t="shared" si="44"/>
        <v>0</v>
      </c>
    </row>
    <row r="72" spans="1:10" s="1" customFormat="1" x14ac:dyDescent="0.2">
      <c r="A72" s="104"/>
      <c r="B72" s="132" t="s">
        <v>128</v>
      </c>
      <c r="C72" s="109"/>
      <c r="D72" s="175"/>
      <c r="E72" s="6"/>
      <c r="F72" s="6"/>
      <c r="G72" s="197"/>
      <c r="H72" s="198"/>
      <c r="I72" s="197"/>
      <c r="J72" s="115"/>
    </row>
    <row r="73" spans="1:10" x14ac:dyDescent="0.2">
      <c r="A73" s="97"/>
      <c r="B73" s="98" t="s">
        <v>102</v>
      </c>
      <c r="C73" s="106">
        <v>9745.4</v>
      </c>
      <c r="D73" s="6">
        <v>10929.6</v>
      </c>
      <c r="E73" s="6">
        <v>8856.4</v>
      </c>
      <c r="F73" s="6">
        <v>10849.4</v>
      </c>
      <c r="G73" s="197">
        <f t="shared" ref="G73:G76" si="45">F73/$F$213</f>
        <v>8.9999999999999993E-3</v>
      </c>
      <c r="H73" s="198">
        <f>F73-D73</f>
        <v>-80.2</v>
      </c>
      <c r="I73" s="197">
        <f>F73/D73</f>
        <v>0.99299999999999999</v>
      </c>
      <c r="J73" s="115">
        <f>F73-E73</f>
        <v>1993</v>
      </c>
    </row>
    <row r="74" spans="1:10" hidden="1" x14ac:dyDescent="0.2">
      <c r="A74" s="104"/>
      <c r="B74" s="98" t="s">
        <v>105</v>
      </c>
      <c r="C74" s="106">
        <v>0</v>
      </c>
      <c r="D74" s="6">
        <v>0</v>
      </c>
      <c r="E74" s="6">
        <v>0</v>
      </c>
      <c r="F74" s="6">
        <v>0</v>
      </c>
      <c r="G74" s="197">
        <f t="shared" si="45"/>
        <v>0</v>
      </c>
      <c r="H74" s="198">
        <f>F74-D74</f>
        <v>0</v>
      </c>
      <c r="I74" s="197" t="str">
        <f>IF(F74=0,"0,0%", F74/D74)</f>
        <v>0,0%</v>
      </c>
      <c r="J74" s="115">
        <f t="shared" ref="J74" si="46">F74-E74</f>
        <v>0</v>
      </c>
    </row>
    <row r="75" spans="1:10" x14ac:dyDescent="0.2">
      <c r="A75" s="97"/>
      <c r="B75" s="112" t="s">
        <v>151</v>
      </c>
      <c r="C75" s="109">
        <v>7152.5</v>
      </c>
      <c r="D75" s="175">
        <v>7588.5</v>
      </c>
      <c r="E75" s="175">
        <v>2040.8</v>
      </c>
      <c r="F75" s="175">
        <v>7569.7</v>
      </c>
      <c r="G75" s="197">
        <f t="shared" si="45"/>
        <v>6.0000000000000001E-3</v>
      </c>
      <c r="H75" s="198">
        <f>F75-D75</f>
        <v>-18.8</v>
      </c>
      <c r="I75" s="197">
        <f>F75/D75</f>
        <v>0.998</v>
      </c>
      <c r="J75" s="115">
        <f t="shared" ref="J75" si="47">F75-E75</f>
        <v>5528.9</v>
      </c>
    </row>
    <row r="76" spans="1:10" s="24" customFormat="1" ht="27" x14ac:dyDescent="0.2">
      <c r="A76" s="75" t="s">
        <v>92</v>
      </c>
      <c r="B76" s="80" t="s">
        <v>93</v>
      </c>
      <c r="C76" s="76">
        <f>C78+C80</f>
        <v>11606.9</v>
      </c>
      <c r="D76" s="76">
        <f t="shared" ref="D76:F76" si="48">D78+D80</f>
        <v>11905.4</v>
      </c>
      <c r="E76" s="76">
        <f t="shared" ref="E76" si="49">E78+E80</f>
        <v>12401.7</v>
      </c>
      <c r="F76" s="76">
        <f t="shared" si="48"/>
        <v>11905.4</v>
      </c>
      <c r="G76" s="77">
        <f t="shared" si="45"/>
        <v>8.9999999999999993E-3</v>
      </c>
      <c r="H76" s="78">
        <f>F76-D76</f>
        <v>0</v>
      </c>
      <c r="I76" s="77">
        <f>F76/D76</f>
        <v>1</v>
      </c>
      <c r="J76" s="79">
        <f t="shared" si="44"/>
        <v>-496.3</v>
      </c>
    </row>
    <row r="77" spans="1:10" s="24" customFormat="1" x14ac:dyDescent="0.2">
      <c r="A77" s="17"/>
      <c r="B77" s="139" t="s">
        <v>146</v>
      </c>
      <c r="C77" s="153"/>
      <c r="D77" s="186"/>
      <c r="E77" s="186"/>
      <c r="F77" s="186"/>
      <c r="G77" s="178"/>
      <c r="H77" s="179"/>
      <c r="I77" s="178"/>
      <c r="J77" s="187"/>
    </row>
    <row r="78" spans="1:10" s="40" customFormat="1" ht="40.5" hidden="1" customHeight="1" x14ac:dyDescent="0.2">
      <c r="A78" s="15" t="s">
        <v>145</v>
      </c>
      <c r="B78" s="18" t="s">
        <v>112</v>
      </c>
      <c r="C78" s="126">
        <v>0</v>
      </c>
      <c r="D78" s="171">
        <v>0</v>
      </c>
      <c r="E78" s="171">
        <v>0</v>
      </c>
      <c r="F78" s="171">
        <v>0</v>
      </c>
      <c r="G78" s="169">
        <f>F78/$F$213</f>
        <v>0</v>
      </c>
      <c r="H78" s="170">
        <f>F78-D78</f>
        <v>0</v>
      </c>
      <c r="I78" s="169" t="e">
        <f>F78/D78</f>
        <v>#DIV/0!</v>
      </c>
      <c r="J78" s="165">
        <f t="shared" si="44"/>
        <v>0</v>
      </c>
    </row>
    <row r="79" spans="1:10" s="40" customFormat="1" ht="13.5" hidden="1" customHeight="1" x14ac:dyDescent="0.2">
      <c r="A79" s="15"/>
      <c r="B79" s="7" t="s">
        <v>27</v>
      </c>
      <c r="C79" s="126"/>
      <c r="D79" s="171"/>
      <c r="E79" s="166"/>
      <c r="F79" s="166"/>
      <c r="G79" s="169"/>
      <c r="H79" s="170"/>
      <c r="I79" s="169"/>
      <c r="J79" s="165"/>
    </row>
    <row r="80" spans="1:10" s="40" customFormat="1" ht="40.5" x14ac:dyDescent="0.2">
      <c r="A80" s="15" t="s">
        <v>145</v>
      </c>
      <c r="B80" s="34" t="s">
        <v>147</v>
      </c>
      <c r="C80" s="125">
        <v>11606.9</v>
      </c>
      <c r="D80" s="176">
        <v>11905.4</v>
      </c>
      <c r="E80" s="176">
        <v>12401.7</v>
      </c>
      <c r="F80" s="176">
        <v>11905.4</v>
      </c>
      <c r="G80" s="224">
        <f>F80/$F$213</f>
        <v>8.9999999999999993E-3</v>
      </c>
      <c r="H80" s="223">
        <f>F80-D80</f>
        <v>0</v>
      </c>
      <c r="I80" s="224">
        <f>F80/D80</f>
        <v>1</v>
      </c>
      <c r="J80" s="189">
        <f>F80-E80</f>
        <v>-496.3</v>
      </c>
    </row>
    <row r="81" spans="1:10" s="40" customFormat="1" ht="13.5" hidden="1" customHeight="1" x14ac:dyDescent="0.2">
      <c r="A81" s="104"/>
      <c r="B81" s="132" t="s">
        <v>129</v>
      </c>
      <c r="C81" s="110"/>
      <c r="D81" s="188"/>
      <c r="E81" s="166"/>
      <c r="F81" s="176"/>
      <c r="G81" s="197"/>
      <c r="H81" s="198"/>
      <c r="I81" s="197"/>
      <c r="J81" s="115"/>
    </row>
    <row r="82" spans="1:10" s="40" customFormat="1" ht="13.5" hidden="1" customHeight="1" x14ac:dyDescent="0.2">
      <c r="A82" s="104"/>
      <c r="B82" s="112" t="s">
        <v>111</v>
      </c>
      <c r="C82" s="110"/>
      <c r="D82" s="188"/>
      <c r="E82" s="166">
        <v>0</v>
      </c>
      <c r="F82" s="176">
        <v>0</v>
      </c>
      <c r="G82" s="197">
        <f t="shared" ref="G82:G84" si="50">F82/$F$213</f>
        <v>0</v>
      </c>
      <c r="H82" s="198">
        <f>F82-D82</f>
        <v>0</v>
      </c>
      <c r="I82" s="197" t="e">
        <f>F82/D82</f>
        <v>#DIV/0!</v>
      </c>
      <c r="J82" s="115">
        <f>F82-E82</f>
        <v>0</v>
      </c>
    </row>
    <row r="83" spans="1:10" s="24" customFormat="1" x14ac:dyDescent="0.2">
      <c r="A83" s="75" t="s">
        <v>24</v>
      </c>
      <c r="B83" s="228" t="s">
        <v>26</v>
      </c>
      <c r="C83" s="229">
        <f>C84+C88+C109</f>
        <v>297878</v>
      </c>
      <c r="D83" s="229">
        <f>D84+D88+D109</f>
        <v>754373.6</v>
      </c>
      <c r="E83" s="229">
        <f>E84+E88+E109</f>
        <v>519899</v>
      </c>
      <c r="F83" s="229">
        <f>F84+F88+F109</f>
        <v>744420.6</v>
      </c>
      <c r="G83" s="77">
        <f t="shared" si="50"/>
        <v>0.59099999999999997</v>
      </c>
      <c r="H83" s="231">
        <f>F83-D83</f>
        <v>-9953</v>
      </c>
      <c r="I83" s="230">
        <f>F83/D83</f>
        <v>0.98699999999999999</v>
      </c>
      <c r="J83" s="232">
        <f t="shared" si="44"/>
        <v>224521.60000000001</v>
      </c>
    </row>
    <row r="84" spans="1:10" x14ac:dyDescent="0.2">
      <c r="A84" s="3" t="s">
        <v>48</v>
      </c>
      <c r="B84" s="8" t="s">
        <v>94</v>
      </c>
      <c r="C84" s="99">
        <f>C86</f>
        <v>25000</v>
      </c>
      <c r="D84" s="115">
        <f t="shared" ref="D84:F84" si="51">D86</f>
        <v>26192</v>
      </c>
      <c r="E84" s="115">
        <f t="shared" si="51"/>
        <v>25586.2</v>
      </c>
      <c r="F84" s="115">
        <f t="shared" si="51"/>
        <v>26192</v>
      </c>
      <c r="G84" s="197">
        <f t="shared" si="50"/>
        <v>2.1000000000000001E-2</v>
      </c>
      <c r="H84" s="198">
        <f>F84-D84</f>
        <v>0</v>
      </c>
      <c r="I84" s="197">
        <f>F84/D84</f>
        <v>1</v>
      </c>
      <c r="J84" s="115">
        <f t="shared" si="44"/>
        <v>605.79999999999995</v>
      </c>
    </row>
    <row r="85" spans="1:10" x14ac:dyDescent="0.2">
      <c r="A85" s="3"/>
      <c r="B85" s="7" t="s">
        <v>27</v>
      </c>
      <c r="C85" s="99"/>
      <c r="D85" s="6"/>
      <c r="E85" s="209"/>
      <c r="F85" s="209"/>
      <c r="G85" s="197"/>
      <c r="H85" s="198"/>
      <c r="I85" s="197"/>
      <c r="J85" s="115"/>
    </row>
    <row r="86" spans="1:10" ht="54" x14ac:dyDescent="0.2">
      <c r="A86" s="3"/>
      <c r="B86" s="8" t="s">
        <v>259</v>
      </c>
      <c r="C86" s="99">
        <v>25000</v>
      </c>
      <c r="D86" s="6">
        <v>26192</v>
      </c>
      <c r="E86" s="6">
        <v>25586.2</v>
      </c>
      <c r="F86" s="6">
        <v>26192</v>
      </c>
      <c r="G86" s="197">
        <f t="shared" ref="G86:G88" si="52">F86/$F$213</f>
        <v>2.1000000000000001E-2</v>
      </c>
      <c r="H86" s="198">
        <f>F86-D86</f>
        <v>0</v>
      </c>
      <c r="I86" s="197">
        <f>F86/D86</f>
        <v>1</v>
      </c>
      <c r="J86" s="115">
        <f t="shared" si="44"/>
        <v>605.79999999999995</v>
      </c>
    </row>
    <row r="87" spans="1:10" s="40" customFormat="1" ht="13.5" hidden="1" customHeight="1" x14ac:dyDescent="0.2">
      <c r="A87" s="15"/>
      <c r="B87" s="34" t="s">
        <v>141</v>
      </c>
      <c r="C87" s="125"/>
      <c r="D87" s="176"/>
      <c r="E87" s="176"/>
      <c r="F87" s="176"/>
      <c r="G87" s="224">
        <f t="shared" si="52"/>
        <v>0</v>
      </c>
      <c r="H87" s="223">
        <f>F87-D87</f>
        <v>0</v>
      </c>
      <c r="I87" s="224" t="e">
        <f>F87/D87</f>
        <v>#DIV/0!</v>
      </c>
      <c r="J87" s="189">
        <f>F87-E87</f>
        <v>0</v>
      </c>
    </row>
    <row r="88" spans="1:10" s="1" customFormat="1" x14ac:dyDescent="0.2">
      <c r="A88" s="3" t="s">
        <v>95</v>
      </c>
      <c r="B88" s="8" t="s">
        <v>96</v>
      </c>
      <c r="C88" s="99">
        <f>C90+C106</f>
        <v>266444.7</v>
      </c>
      <c r="D88" s="6">
        <f>D90+D106+D105</f>
        <v>722938.2</v>
      </c>
      <c r="E88" s="6">
        <f>E90+E106</f>
        <v>489479.2</v>
      </c>
      <c r="F88" s="6">
        <f>F90+F106+F105</f>
        <v>713023.5</v>
      </c>
      <c r="G88" s="197">
        <f t="shared" si="52"/>
        <v>0.56599999999999995</v>
      </c>
      <c r="H88" s="198">
        <f>F88-D88</f>
        <v>-9914.7000000000007</v>
      </c>
      <c r="I88" s="197">
        <f>F88/D88</f>
        <v>0.98599999999999999</v>
      </c>
      <c r="J88" s="115">
        <f t="shared" si="44"/>
        <v>223544.3</v>
      </c>
    </row>
    <row r="89" spans="1:10" s="1" customFormat="1" x14ac:dyDescent="0.2">
      <c r="A89" s="3"/>
      <c r="B89" s="7" t="s">
        <v>191</v>
      </c>
      <c r="C89" s="99"/>
      <c r="D89" s="6"/>
      <c r="E89" s="210"/>
      <c r="F89" s="210"/>
      <c r="G89" s="197"/>
      <c r="H89" s="198"/>
      <c r="I89" s="197"/>
      <c r="J89" s="115"/>
    </row>
    <row r="90" spans="1:10" s="1" customFormat="1" ht="27" x14ac:dyDescent="0.2">
      <c r="A90" s="3"/>
      <c r="B90" s="8" t="s">
        <v>205</v>
      </c>
      <c r="C90" s="106">
        <v>240614.8</v>
      </c>
      <c r="D90" s="6">
        <v>252970.4</v>
      </c>
      <c r="E90" s="6">
        <v>201820</v>
      </c>
      <c r="F90" s="6">
        <v>243984.2</v>
      </c>
      <c r="G90" s="197">
        <f t="shared" ref="G90:G94" si="53">F90/$F$213</f>
        <v>0.19400000000000001</v>
      </c>
      <c r="H90" s="198">
        <f>F90-D90</f>
        <v>-8986.2000000000007</v>
      </c>
      <c r="I90" s="197">
        <f>F90/D90</f>
        <v>0.96399999999999997</v>
      </c>
      <c r="J90" s="115">
        <f t="shared" si="44"/>
        <v>42164.2</v>
      </c>
    </row>
    <row r="91" spans="1:10" s="1" customFormat="1" ht="67.5" hidden="1" customHeight="1" x14ac:dyDescent="0.2">
      <c r="A91" s="3"/>
      <c r="B91" s="8" t="s">
        <v>126</v>
      </c>
      <c r="C91" s="99"/>
      <c r="D91" s="6"/>
      <c r="E91" s="6">
        <v>0</v>
      </c>
      <c r="F91" s="6">
        <v>0</v>
      </c>
      <c r="G91" s="197">
        <f t="shared" si="53"/>
        <v>0</v>
      </c>
      <c r="H91" s="198">
        <f>F91-D91</f>
        <v>0</v>
      </c>
      <c r="I91" s="197" t="e">
        <f>F91/D91</f>
        <v>#DIV/0!</v>
      </c>
      <c r="J91" s="115">
        <f t="shared" si="44"/>
        <v>0</v>
      </c>
    </row>
    <row r="92" spans="1:10" s="1" customFormat="1" ht="54" hidden="1" customHeight="1" x14ac:dyDescent="0.2">
      <c r="A92" s="3"/>
      <c r="B92" s="8" t="s">
        <v>127</v>
      </c>
      <c r="C92" s="99"/>
      <c r="D92" s="6"/>
      <c r="E92" s="6">
        <v>0</v>
      </c>
      <c r="F92" s="6">
        <v>0</v>
      </c>
      <c r="G92" s="197">
        <f t="shared" si="53"/>
        <v>0</v>
      </c>
      <c r="H92" s="198">
        <f>F92-D92</f>
        <v>0</v>
      </c>
      <c r="I92" s="197" t="e">
        <f>F92/D92</f>
        <v>#DIV/0!</v>
      </c>
      <c r="J92" s="115">
        <f t="shared" si="44"/>
        <v>0</v>
      </c>
    </row>
    <row r="93" spans="1:10" s="1" customFormat="1" ht="40.5" hidden="1" customHeight="1" x14ac:dyDescent="0.2">
      <c r="A93" s="3"/>
      <c r="B93" s="8" t="s">
        <v>98</v>
      </c>
      <c r="C93" s="99"/>
      <c r="D93" s="6"/>
      <c r="E93" s="6">
        <v>0</v>
      </c>
      <c r="F93" s="6">
        <v>0</v>
      </c>
      <c r="G93" s="197">
        <f t="shared" si="53"/>
        <v>0</v>
      </c>
      <c r="H93" s="198">
        <f>F93-D93</f>
        <v>0</v>
      </c>
      <c r="I93" s="197" t="e">
        <f>F93/D93</f>
        <v>#DIV/0!</v>
      </c>
      <c r="J93" s="115">
        <f t="shared" si="44"/>
        <v>0</v>
      </c>
    </row>
    <row r="94" spans="1:10" s="40" customFormat="1" ht="13.5" hidden="1" customHeight="1" x14ac:dyDescent="0.2">
      <c r="A94" s="15"/>
      <c r="B94" s="34" t="s">
        <v>141</v>
      </c>
      <c r="C94" s="125"/>
      <c r="D94" s="176"/>
      <c r="E94" s="176">
        <v>0</v>
      </c>
      <c r="F94" s="176">
        <v>0</v>
      </c>
      <c r="G94" s="197">
        <f t="shared" si="53"/>
        <v>0</v>
      </c>
      <c r="H94" s="198">
        <f>F94-D94</f>
        <v>0</v>
      </c>
      <c r="I94" s="197" t="e">
        <f>F94/D94</f>
        <v>#DIV/0!</v>
      </c>
      <c r="J94" s="115">
        <f t="shared" si="44"/>
        <v>0</v>
      </c>
    </row>
    <row r="95" spans="1:10" s="40" customFormat="1" ht="13.5" customHeight="1" x14ac:dyDescent="0.2">
      <c r="A95" s="15"/>
      <c r="B95" s="155" t="s">
        <v>191</v>
      </c>
      <c r="C95" s="125"/>
      <c r="D95" s="176"/>
      <c r="E95" s="176"/>
      <c r="F95" s="176"/>
      <c r="G95" s="197"/>
      <c r="H95" s="198"/>
      <c r="I95" s="197"/>
      <c r="J95" s="115"/>
    </row>
    <row r="96" spans="1:10" s="40" customFormat="1" ht="71.25" customHeight="1" x14ac:dyDescent="0.2">
      <c r="A96" s="15" t="s">
        <v>243</v>
      </c>
      <c r="B96" s="157" t="s">
        <v>198</v>
      </c>
      <c r="C96" s="106">
        <f>C97+C98</f>
        <v>216151.2</v>
      </c>
      <c r="D96" s="176">
        <f>D97+D98</f>
        <v>220795</v>
      </c>
      <c r="E96" s="176">
        <f>E97+E98</f>
        <v>198213.7</v>
      </c>
      <c r="F96" s="176">
        <f>F97+F98</f>
        <v>220795</v>
      </c>
      <c r="G96" s="197">
        <f t="shared" ref="G96:G98" si="54">F96/$F$213</f>
        <v>0.17499999999999999</v>
      </c>
      <c r="H96" s="198">
        <f>F96-D96</f>
        <v>0</v>
      </c>
      <c r="I96" s="197">
        <f>F96/D96</f>
        <v>1</v>
      </c>
      <c r="J96" s="115">
        <f t="shared" si="44"/>
        <v>22581.3</v>
      </c>
    </row>
    <row r="97" spans="1:10" s="40" customFormat="1" ht="42" customHeight="1" x14ac:dyDescent="0.2">
      <c r="A97" s="16">
        <v>611</v>
      </c>
      <c r="B97" s="8" t="s">
        <v>100</v>
      </c>
      <c r="C97" s="125">
        <v>215351.2</v>
      </c>
      <c r="D97" s="176">
        <v>190007.5</v>
      </c>
      <c r="E97" s="176">
        <v>161588.9</v>
      </c>
      <c r="F97" s="176">
        <v>190007.5</v>
      </c>
      <c r="G97" s="197">
        <f t="shared" si="54"/>
        <v>0.151</v>
      </c>
      <c r="H97" s="198">
        <f>F97-D97</f>
        <v>0</v>
      </c>
      <c r="I97" s="197">
        <f>F97/D97</f>
        <v>1</v>
      </c>
      <c r="J97" s="115">
        <f t="shared" si="44"/>
        <v>28418.6</v>
      </c>
    </row>
    <row r="98" spans="1:10" s="40" customFormat="1" ht="13.5" customHeight="1" x14ac:dyDescent="0.2">
      <c r="A98" s="16">
        <v>612</v>
      </c>
      <c r="B98" s="8" t="s">
        <v>101</v>
      </c>
      <c r="C98" s="125">
        <v>800</v>
      </c>
      <c r="D98" s="176">
        <v>30787.5</v>
      </c>
      <c r="E98" s="176">
        <v>36624.800000000003</v>
      </c>
      <c r="F98" s="176">
        <v>30787.5</v>
      </c>
      <c r="G98" s="197">
        <f t="shared" si="54"/>
        <v>2.4E-2</v>
      </c>
      <c r="H98" s="198">
        <f>F98-D98</f>
        <v>0</v>
      </c>
      <c r="I98" s="197">
        <f>F98/D98</f>
        <v>1</v>
      </c>
      <c r="J98" s="115">
        <f>F98-E98</f>
        <v>-5837.3</v>
      </c>
    </row>
    <row r="99" spans="1:10" s="40" customFormat="1" ht="13.5" customHeight="1" x14ac:dyDescent="0.2">
      <c r="A99" s="104"/>
      <c r="B99" s="105" t="s">
        <v>209</v>
      </c>
      <c r="C99" s="125"/>
      <c r="D99" s="176"/>
      <c r="E99" s="176"/>
      <c r="F99" s="176"/>
      <c r="G99" s="197"/>
      <c r="H99" s="198"/>
      <c r="I99" s="197"/>
      <c r="J99" s="115"/>
    </row>
    <row r="100" spans="1:10" s="40" customFormat="1" ht="13.5" customHeight="1" x14ac:dyDescent="0.2">
      <c r="A100" s="97"/>
      <c r="B100" s="98" t="s">
        <v>102</v>
      </c>
      <c r="C100" s="125">
        <v>100751.6</v>
      </c>
      <c r="D100" s="176">
        <v>113669.6</v>
      </c>
      <c r="E100" s="176">
        <v>96667</v>
      </c>
      <c r="F100" s="176">
        <v>113669.6</v>
      </c>
      <c r="G100" s="197">
        <f t="shared" ref="G100:G106" si="55">F100/$F$213</f>
        <v>0.09</v>
      </c>
      <c r="H100" s="198">
        <f t="shared" ref="H100:H109" si="56">F100-D100</f>
        <v>0</v>
      </c>
      <c r="I100" s="197">
        <f t="shared" ref="I100:I108" si="57">F100/D100</f>
        <v>1</v>
      </c>
      <c r="J100" s="115">
        <f t="shared" si="44"/>
        <v>17002.599999999999</v>
      </c>
    </row>
    <row r="101" spans="1:10" s="40" customFormat="1" ht="13.5" customHeight="1" x14ac:dyDescent="0.2">
      <c r="A101" s="97"/>
      <c r="B101" s="98" t="s">
        <v>172</v>
      </c>
      <c r="C101" s="125">
        <v>0</v>
      </c>
      <c r="D101" s="176">
        <v>0</v>
      </c>
      <c r="E101" s="176">
        <v>0</v>
      </c>
      <c r="F101" s="176">
        <v>0</v>
      </c>
      <c r="G101" s="197">
        <f t="shared" si="55"/>
        <v>0</v>
      </c>
      <c r="H101" s="198">
        <f t="shared" si="56"/>
        <v>0</v>
      </c>
      <c r="I101" s="197">
        <v>0</v>
      </c>
      <c r="J101" s="115">
        <f t="shared" si="44"/>
        <v>0</v>
      </c>
    </row>
    <row r="102" spans="1:10" s="40" customFormat="1" ht="13.5" customHeight="1" x14ac:dyDescent="0.2">
      <c r="A102" s="97"/>
      <c r="B102" s="98" t="s">
        <v>105</v>
      </c>
      <c r="C102" s="125">
        <v>3950</v>
      </c>
      <c r="D102" s="176">
        <v>3704.1</v>
      </c>
      <c r="E102" s="176">
        <v>3479.8</v>
      </c>
      <c r="F102" s="176">
        <v>3704.1</v>
      </c>
      <c r="G102" s="197">
        <f t="shared" si="55"/>
        <v>3.0000000000000001E-3</v>
      </c>
      <c r="H102" s="198">
        <f t="shared" si="56"/>
        <v>0</v>
      </c>
      <c r="I102" s="197">
        <f t="shared" si="57"/>
        <v>1</v>
      </c>
      <c r="J102" s="115">
        <f t="shared" si="44"/>
        <v>224.3</v>
      </c>
    </row>
    <row r="103" spans="1:10" s="40" customFormat="1" ht="13.5" customHeight="1" x14ac:dyDescent="0.2">
      <c r="A103" s="97"/>
      <c r="B103" s="98" t="s">
        <v>170</v>
      </c>
      <c r="C103" s="125">
        <v>945</v>
      </c>
      <c r="D103" s="176">
        <v>900</v>
      </c>
      <c r="E103" s="176">
        <v>721.9</v>
      </c>
      <c r="F103" s="176">
        <v>900</v>
      </c>
      <c r="G103" s="197">
        <f t="shared" si="55"/>
        <v>1E-3</v>
      </c>
      <c r="H103" s="198">
        <f t="shared" si="56"/>
        <v>0</v>
      </c>
      <c r="I103" s="197">
        <f t="shared" si="57"/>
        <v>1</v>
      </c>
      <c r="J103" s="115">
        <f t="shared" si="44"/>
        <v>178.1</v>
      </c>
    </row>
    <row r="104" spans="1:10" s="40" customFormat="1" ht="13.5" customHeight="1" x14ac:dyDescent="0.2">
      <c r="A104" s="97"/>
      <c r="B104" s="98" t="s">
        <v>171</v>
      </c>
      <c r="C104" s="125">
        <v>110504.6</v>
      </c>
      <c r="D104" s="176">
        <v>102521.4</v>
      </c>
      <c r="E104" s="176">
        <v>97345</v>
      </c>
      <c r="F104" s="176">
        <v>102521.4</v>
      </c>
      <c r="G104" s="197">
        <f t="shared" si="55"/>
        <v>8.1000000000000003E-2</v>
      </c>
      <c r="H104" s="198">
        <f t="shared" si="56"/>
        <v>0</v>
      </c>
      <c r="I104" s="197">
        <f t="shared" si="57"/>
        <v>1</v>
      </c>
      <c r="J104" s="115">
        <f t="shared" si="44"/>
        <v>5176.3999999999996</v>
      </c>
    </row>
    <row r="105" spans="1:10" s="40" customFormat="1" ht="13.5" customHeight="1" x14ac:dyDescent="0.2">
      <c r="A105" s="15" t="s">
        <v>249</v>
      </c>
      <c r="B105" s="8" t="s">
        <v>250</v>
      </c>
      <c r="C105" s="125">
        <v>0</v>
      </c>
      <c r="D105" s="176">
        <v>4389.8999999999996</v>
      </c>
      <c r="E105" s="176">
        <v>0</v>
      </c>
      <c r="F105" s="176">
        <v>4389.8999999999996</v>
      </c>
      <c r="G105" s="197">
        <f t="shared" si="55"/>
        <v>3.0000000000000001E-3</v>
      </c>
      <c r="H105" s="198">
        <f t="shared" si="56"/>
        <v>0</v>
      </c>
      <c r="I105" s="197">
        <f t="shared" si="57"/>
        <v>1</v>
      </c>
      <c r="J105" s="115">
        <f t="shared" si="44"/>
        <v>4389.8999999999996</v>
      </c>
    </row>
    <row r="106" spans="1:10" s="1" customFormat="1" ht="40.5" x14ac:dyDescent="0.2">
      <c r="A106" s="140" t="s">
        <v>236</v>
      </c>
      <c r="B106" s="8" t="s">
        <v>97</v>
      </c>
      <c r="C106" s="99">
        <v>25829.9</v>
      </c>
      <c r="D106" s="6">
        <f>465578-0.1</f>
        <v>465577.9</v>
      </c>
      <c r="E106" s="6">
        <v>287659.2</v>
      </c>
      <c r="F106" s="6">
        <v>464649.4</v>
      </c>
      <c r="G106" s="197">
        <f t="shared" si="55"/>
        <v>0.36899999999999999</v>
      </c>
      <c r="H106" s="198">
        <f t="shared" si="56"/>
        <v>-928.5</v>
      </c>
      <c r="I106" s="197">
        <f t="shared" si="57"/>
        <v>0.998</v>
      </c>
      <c r="J106" s="115">
        <f>F106-E106</f>
        <v>176990.2</v>
      </c>
    </row>
    <row r="107" spans="1:10" s="1" customFormat="1" ht="15" customHeight="1" x14ac:dyDescent="0.2">
      <c r="A107" s="140"/>
      <c r="B107" s="8" t="s">
        <v>191</v>
      </c>
      <c r="C107" s="99"/>
      <c r="D107" s="6"/>
      <c r="E107" s="6"/>
      <c r="F107" s="6"/>
      <c r="G107" s="197"/>
      <c r="H107" s="198"/>
      <c r="I107" s="197"/>
      <c r="J107" s="115"/>
    </row>
    <row r="108" spans="1:10" s="1" customFormat="1" ht="40.5" x14ac:dyDescent="0.2">
      <c r="A108" s="140" t="s">
        <v>248</v>
      </c>
      <c r="B108" s="243" t="s">
        <v>247</v>
      </c>
      <c r="C108" s="99">
        <v>0</v>
      </c>
      <c r="D108" s="6">
        <v>423556.3</v>
      </c>
      <c r="E108" s="6">
        <v>263630</v>
      </c>
      <c r="F108" s="6">
        <v>423556.3</v>
      </c>
      <c r="G108" s="197">
        <f>F108/$F$213</f>
        <v>0.33600000000000002</v>
      </c>
      <c r="H108" s="198">
        <f t="shared" si="56"/>
        <v>0</v>
      </c>
      <c r="I108" s="197">
        <f t="shared" si="57"/>
        <v>1</v>
      </c>
      <c r="J108" s="115">
        <f>F108-E108</f>
        <v>159926.29999999999</v>
      </c>
    </row>
    <row r="109" spans="1:10" s="1" customFormat="1" x14ac:dyDescent="0.2">
      <c r="A109" s="3" t="s">
        <v>148</v>
      </c>
      <c r="B109" s="8" t="s">
        <v>135</v>
      </c>
      <c r="C109" s="99">
        <f>C111+C114+C113</f>
        <v>6433.3</v>
      </c>
      <c r="D109" s="6">
        <f>D111+D114+D113</f>
        <v>5243.4</v>
      </c>
      <c r="E109" s="6">
        <v>4833.6000000000004</v>
      </c>
      <c r="F109" s="6">
        <f>F111+F113+F114</f>
        <v>5205.1000000000004</v>
      </c>
      <c r="G109" s="197">
        <f>F109/$F$213</f>
        <v>4.0000000000000001E-3</v>
      </c>
      <c r="H109" s="198">
        <f t="shared" si="56"/>
        <v>-38.299999999999997</v>
      </c>
      <c r="I109" s="197">
        <f>F109/D109</f>
        <v>0.99299999999999999</v>
      </c>
      <c r="J109" s="115">
        <f>F109-E109</f>
        <v>371.5</v>
      </c>
    </row>
    <row r="110" spans="1:10" s="1" customFormat="1" x14ac:dyDescent="0.2">
      <c r="A110" s="3"/>
      <c r="B110" s="7" t="s">
        <v>27</v>
      </c>
      <c r="C110" s="99"/>
      <c r="D110" s="6"/>
      <c r="E110" s="6"/>
      <c r="F110" s="6"/>
      <c r="G110" s="197"/>
      <c r="H110" s="198"/>
      <c r="I110" s="197"/>
      <c r="J110" s="115"/>
    </row>
    <row r="111" spans="1:10" s="40" customFormat="1" ht="40.5" x14ac:dyDescent="0.2">
      <c r="A111" s="15" t="s">
        <v>216</v>
      </c>
      <c r="B111" s="34" t="s">
        <v>150</v>
      </c>
      <c r="C111" s="125">
        <v>2433.3000000000002</v>
      </c>
      <c r="D111" s="176">
        <v>2013.3</v>
      </c>
      <c r="E111" s="176">
        <v>2038.3</v>
      </c>
      <c r="F111" s="176">
        <v>1975</v>
      </c>
      <c r="G111" s="224">
        <f t="shared" ref="G111:G114" si="58">F111/$F$213</f>
        <v>2E-3</v>
      </c>
      <c r="H111" s="223">
        <f>F111-D111</f>
        <v>-38.299999999999997</v>
      </c>
      <c r="I111" s="224">
        <f>F111/D111</f>
        <v>0.98099999999999998</v>
      </c>
      <c r="J111" s="189">
        <f>F111-E111</f>
        <v>-63.3</v>
      </c>
    </row>
    <row r="112" spans="1:10" s="40" customFormat="1" ht="54" hidden="1" customHeight="1" x14ac:dyDescent="0.2">
      <c r="A112" s="15"/>
      <c r="B112" s="34" t="s">
        <v>150</v>
      </c>
      <c r="C112" s="125">
        <v>0</v>
      </c>
      <c r="D112" s="176">
        <v>0</v>
      </c>
      <c r="E112" s="176">
        <v>0</v>
      </c>
      <c r="F112" s="176">
        <v>0</v>
      </c>
      <c r="G112" s="224">
        <f t="shared" si="58"/>
        <v>0</v>
      </c>
      <c r="H112" s="223">
        <f>F112-D112</f>
        <v>0</v>
      </c>
      <c r="I112" s="224" t="e">
        <f t="shared" ref="I112" si="59">F112/D112</f>
        <v>#DIV/0!</v>
      </c>
      <c r="J112" s="189">
        <f>F112-E112</f>
        <v>0</v>
      </c>
    </row>
    <row r="113" spans="1:10" s="40" customFormat="1" ht="54" customHeight="1" x14ac:dyDescent="0.2">
      <c r="A113" s="15" t="s">
        <v>217</v>
      </c>
      <c r="B113" s="34" t="s">
        <v>149</v>
      </c>
      <c r="C113" s="125">
        <v>0</v>
      </c>
      <c r="D113" s="176">
        <v>0</v>
      </c>
      <c r="E113" s="176">
        <v>98</v>
      </c>
      <c r="F113" s="176">
        <v>0</v>
      </c>
      <c r="G113" s="224">
        <f t="shared" si="58"/>
        <v>0</v>
      </c>
      <c r="H113" s="223">
        <f>F113-D113</f>
        <v>0</v>
      </c>
      <c r="I113" s="224">
        <v>0</v>
      </c>
      <c r="J113" s="189">
        <f>F113-E113</f>
        <v>-98</v>
      </c>
    </row>
    <row r="114" spans="1:10" s="40" customFormat="1" ht="23.25" customHeight="1" x14ac:dyDescent="0.2">
      <c r="A114" s="15" t="s">
        <v>218</v>
      </c>
      <c r="B114" s="34" t="s">
        <v>202</v>
      </c>
      <c r="C114" s="125">
        <v>4000</v>
      </c>
      <c r="D114" s="176">
        <v>3230.1</v>
      </c>
      <c r="E114" s="176">
        <v>2697.3</v>
      </c>
      <c r="F114" s="176">
        <v>3230.1</v>
      </c>
      <c r="G114" s="224">
        <f t="shared" si="58"/>
        <v>3.0000000000000001E-3</v>
      </c>
      <c r="H114" s="223">
        <f>F114-D114</f>
        <v>0</v>
      </c>
      <c r="I114" s="224">
        <f>F114/D114</f>
        <v>1</v>
      </c>
      <c r="J114" s="189">
        <f>F114-E114</f>
        <v>532.79999999999995</v>
      </c>
    </row>
    <row r="115" spans="1:10" s="1" customFormat="1" x14ac:dyDescent="0.2">
      <c r="A115" s="113"/>
      <c r="B115" s="132" t="s">
        <v>130</v>
      </c>
      <c r="C115" s="106"/>
      <c r="D115" s="6"/>
      <c r="E115" s="6"/>
      <c r="F115" s="6"/>
      <c r="G115" s="197"/>
      <c r="H115" s="198"/>
      <c r="I115" s="197"/>
      <c r="J115" s="115"/>
    </row>
    <row r="116" spans="1:10" s="1" customFormat="1" x14ac:dyDescent="0.2">
      <c r="A116" s="113"/>
      <c r="B116" s="112" t="s">
        <v>151</v>
      </c>
      <c r="C116" s="106">
        <v>297078</v>
      </c>
      <c r="D116" s="6">
        <v>721066.8</v>
      </c>
      <c r="E116" s="6">
        <v>291253.5</v>
      </c>
      <c r="F116" s="6">
        <v>711113.8</v>
      </c>
      <c r="G116" s="197">
        <f t="shared" ref="G116:G118" si="60">F116/$F$213</f>
        <v>0.56399999999999995</v>
      </c>
      <c r="H116" s="198">
        <f>F116-D116</f>
        <v>-9953</v>
      </c>
      <c r="I116" s="197">
        <f>F116/D116</f>
        <v>0.98599999999999999</v>
      </c>
      <c r="J116" s="115">
        <f t="shared" si="44"/>
        <v>419860.3</v>
      </c>
    </row>
    <row r="117" spans="1:10" s="24" customFormat="1" x14ac:dyDescent="0.2">
      <c r="A117" s="75" t="s">
        <v>22</v>
      </c>
      <c r="B117" s="81" t="s">
        <v>8</v>
      </c>
      <c r="C117" s="79">
        <f>C118+C140+C155+C137</f>
        <v>125881.2</v>
      </c>
      <c r="D117" s="79">
        <f>D118+D140+D155+D137</f>
        <v>208375.5</v>
      </c>
      <c r="E117" s="79">
        <f>E118+E140+E155+E137</f>
        <v>206542.2</v>
      </c>
      <c r="F117" s="79">
        <f>F118+F140+F155</f>
        <v>204384.2</v>
      </c>
      <c r="G117" s="77">
        <f t="shared" si="60"/>
        <v>0.16200000000000001</v>
      </c>
      <c r="H117" s="78">
        <f>F117-D117</f>
        <v>-3991.3</v>
      </c>
      <c r="I117" s="77">
        <f>F117/D117</f>
        <v>0.98099999999999998</v>
      </c>
      <c r="J117" s="79">
        <f t="shared" si="44"/>
        <v>-2158</v>
      </c>
    </row>
    <row r="118" spans="1:10" x14ac:dyDescent="0.2">
      <c r="A118" s="15" t="s">
        <v>57</v>
      </c>
      <c r="B118" s="33" t="s">
        <v>71</v>
      </c>
      <c r="C118" s="125">
        <f>C120+C124+C125+C126+C135+C134+C123</f>
        <v>24836.1</v>
      </c>
      <c r="D118" s="176">
        <f>D120+D124+D125+D126+D135+D134+D136+D121+D123+D122</f>
        <v>91526.9</v>
      </c>
      <c r="E118" s="176">
        <f>E120+E124+E125+E126+E134+E135+E136+E121+E123</f>
        <v>86105</v>
      </c>
      <c r="F118" s="176">
        <f>F120+F124+F125+F126+F134+F135+F136+F121+F123+F122</f>
        <v>89762</v>
      </c>
      <c r="G118" s="197">
        <f t="shared" si="60"/>
        <v>7.0999999999999994E-2</v>
      </c>
      <c r="H118" s="198">
        <f>F118-D118</f>
        <v>-1764.9</v>
      </c>
      <c r="I118" s="197">
        <f>F118/D118</f>
        <v>0.98099999999999998</v>
      </c>
      <c r="J118" s="115">
        <f t="shared" si="44"/>
        <v>3657</v>
      </c>
    </row>
    <row r="119" spans="1:10" x14ac:dyDescent="0.2">
      <c r="A119" s="15"/>
      <c r="B119" s="33" t="s">
        <v>191</v>
      </c>
      <c r="C119" s="127"/>
      <c r="D119" s="177"/>
      <c r="E119" s="177"/>
      <c r="F119" s="177"/>
      <c r="G119" s="197"/>
      <c r="H119" s="198"/>
      <c r="I119" s="197"/>
      <c r="J119" s="115"/>
    </row>
    <row r="120" spans="1:10" ht="40.5" x14ac:dyDescent="0.2">
      <c r="A120" s="15" t="s">
        <v>244</v>
      </c>
      <c r="B120" s="34" t="s">
        <v>73</v>
      </c>
      <c r="C120" s="125">
        <v>312.10000000000002</v>
      </c>
      <c r="D120" s="176">
        <v>122.5</v>
      </c>
      <c r="E120" s="176">
        <v>2245.3000000000002</v>
      </c>
      <c r="F120" s="176">
        <v>122.5</v>
      </c>
      <c r="G120" s="197">
        <f t="shared" ref="G120:G126" si="61">F120/$F$213</f>
        <v>0</v>
      </c>
      <c r="H120" s="198">
        <f t="shared" ref="H120:H126" si="62">F120-D120</f>
        <v>0</v>
      </c>
      <c r="I120" s="197">
        <f>F120/D120</f>
        <v>1</v>
      </c>
      <c r="J120" s="115">
        <f t="shared" si="44"/>
        <v>-2122.8000000000002</v>
      </c>
    </row>
    <row r="121" spans="1:10" ht="27" x14ac:dyDescent="0.2">
      <c r="A121" s="15" t="s">
        <v>245</v>
      </c>
      <c r="B121" s="34" t="s">
        <v>207</v>
      </c>
      <c r="C121" s="125">
        <v>0</v>
      </c>
      <c r="D121" s="176">
        <v>0</v>
      </c>
      <c r="E121" s="176">
        <v>122.2</v>
      </c>
      <c r="F121" s="176">
        <v>0</v>
      </c>
      <c r="G121" s="197">
        <f t="shared" si="61"/>
        <v>0</v>
      </c>
      <c r="H121" s="198">
        <f t="shared" si="62"/>
        <v>0</v>
      </c>
      <c r="I121" s="197">
        <v>0</v>
      </c>
      <c r="J121" s="115">
        <f t="shared" si="44"/>
        <v>-122.2</v>
      </c>
    </row>
    <row r="122" spans="1:10" ht="27" x14ac:dyDescent="0.2">
      <c r="A122" s="15" t="s">
        <v>252</v>
      </c>
      <c r="B122" s="34" t="s">
        <v>251</v>
      </c>
      <c r="C122" s="125">
        <v>0</v>
      </c>
      <c r="D122" s="176">
        <v>1209.5</v>
      </c>
      <c r="E122" s="176">
        <v>0</v>
      </c>
      <c r="F122" s="176">
        <v>976</v>
      </c>
      <c r="G122" s="197">
        <f t="shared" si="61"/>
        <v>1E-3</v>
      </c>
      <c r="H122" s="198">
        <f t="shared" si="62"/>
        <v>-233.5</v>
      </c>
      <c r="I122" s="197">
        <f t="shared" ref="I122:I123" si="63">F122/D122</f>
        <v>0.80700000000000005</v>
      </c>
      <c r="J122" s="115">
        <f t="shared" si="44"/>
        <v>976</v>
      </c>
    </row>
    <row r="123" spans="1:10" ht="40.5" x14ac:dyDescent="0.2">
      <c r="A123" s="15" t="s">
        <v>230</v>
      </c>
      <c r="B123" s="34" t="s">
        <v>231</v>
      </c>
      <c r="C123" s="125">
        <v>2808.9</v>
      </c>
      <c r="D123" s="176">
        <v>11297</v>
      </c>
      <c r="E123" s="176">
        <v>19262.5</v>
      </c>
      <c r="F123" s="176">
        <v>10558.4</v>
      </c>
      <c r="G123" s="197">
        <f t="shared" si="61"/>
        <v>8.0000000000000002E-3</v>
      </c>
      <c r="H123" s="198">
        <f t="shared" si="62"/>
        <v>-738.6</v>
      </c>
      <c r="I123" s="197">
        <f t="shared" si="63"/>
        <v>0.93500000000000005</v>
      </c>
      <c r="J123" s="115">
        <f t="shared" si="44"/>
        <v>-8704.1</v>
      </c>
    </row>
    <row r="124" spans="1:10" ht="27" x14ac:dyDescent="0.2">
      <c r="A124" s="238" t="s">
        <v>238</v>
      </c>
      <c r="B124" s="34" t="s">
        <v>152</v>
      </c>
      <c r="C124" s="125">
        <v>6000</v>
      </c>
      <c r="D124" s="176">
        <v>63244.5</v>
      </c>
      <c r="E124" s="176">
        <v>45518.1</v>
      </c>
      <c r="F124" s="176">
        <v>62511.6</v>
      </c>
      <c r="G124" s="197">
        <f t="shared" si="61"/>
        <v>0.05</v>
      </c>
      <c r="H124" s="198">
        <f t="shared" si="62"/>
        <v>-732.9</v>
      </c>
      <c r="I124" s="197">
        <f>F124/D124</f>
        <v>0.98799999999999999</v>
      </c>
      <c r="J124" s="115">
        <f t="shared" ref="J124" si="64">F124-E124</f>
        <v>16993.5</v>
      </c>
    </row>
    <row r="125" spans="1:10" x14ac:dyDescent="0.2">
      <c r="A125" s="15" t="s">
        <v>246</v>
      </c>
      <c r="B125" s="34" t="s">
        <v>177</v>
      </c>
      <c r="C125" s="125">
        <v>10423</v>
      </c>
      <c r="D125" s="176">
        <v>10967.8</v>
      </c>
      <c r="E125" s="176">
        <v>9380.7000000000007</v>
      </c>
      <c r="F125" s="176">
        <f>10908-0.1</f>
        <v>10907.9</v>
      </c>
      <c r="G125" s="197">
        <f t="shared" si="61"/>
        <v>8.9999999999999993E-3</v>
      </c>
      <c r="H125" s="198">
        <f t="shared" si="62"/>
        <v>-59.9</v>
      </c>
      <c r="I125" s="197">
        <f>F125/D125</f>
        <v>0.995</v>
      </c>
      <c r="J125" s="115">
        <f t="shared" ref="J125" si="65">F125-E125</f>
        <v>1527.2</v>
      </c>
    </row>
    <row r="126" spans="1:10" x14ac:dyDescent="0.2">
      <c r="A126" s="15" t="s">
        <v>219</v>
      </c>
      <c r="B126" s="34" t="s">
        <v>195</v>
      </c>
      <c r="C126" s="111">
        <f>C128</f>
        <v>1492.1</v>
      </c>
      <c r="D126" s="176">
        <v>916.4</v>
      </c>
      <c r="E126" s="176">
        <v>1208.5</v>
      </c>
      <c r="F126" s="176">
        <v>916.4</v>
      </c>
      <c r="G126" s="197">
        <f t="shared" si="61"/>
        <v>1E-3</v>
      </c>
      <c r="H126" s="198">
        <f t="shared" si="62"/>
        <v>0</v>
      </c>
      <c r="I126" s="197">
        <f>F126/D126</f>
        <v>1</v>
      </c>
      <c r="J126" s="115">
        <f t="shared" ref="J126:J133" si="66">F126-E126</f>
        <v>-292.10000000000002</v>
      </c>
    </row>
    <row r="127" spans="1:10" x14ac:dyDescent="0.2">
      <c r="A127" s="15"/>
      <c r="B127" s="154" t="s">
        <v>191</v>
      </c>
      <c r="C127" s="111"/>
      <c r="D127" s="176"/>
      <c r="E127" s="176"/>
      <c r="F127" s="176"/>
      <c r="G127" s="197"/>
      <c r="H127" s="198"/>
      <c r="I127" s="197"/>
      <c r="J127" s="115"/>
    </row>
    <row r="128" spans="1:10" ht="40.5" x14ac:dyDescent="0.2">
      <c r="A128" s="15"/>
      <c r="B128" s="34" t="s">
        <v>196</v>
      </c>
      <c r="C128" s="125">
        <f>C129+C130</f>
        <v>1492.1</v>
      </c>
      <c r="D128" s="189">
        <f t="shared" ref="D128:F128" si="67">D129+D130</f>
        <v>916.4</v>
      </c>
      <c r="E128" s="189">
        <f t="shared" si="67"/>
        <v>1208.5</v>
      </c>
      <c r="F128" s="189">
        <f t="shared" si="67"/>
        <v>916.4</v>
      </c>
      <c r="G128" s="197">
        <f t="shared" ref="G128:G130" si="68">F128/$F$213</f>
        <v>1E-3</v>
      </c>
      <c r="H128" s="198">
        <f>F128-D128</f>
        <v>0</v>
      </c>
      <c r="I128" s="197">
        <f t="shared" ref="I128" si="69">F128/D128</f>
        <v>1</v>
      </c>
      <c r="J128" s="115">
        <f t="shared" si="66"/>
        <v>-292.10000000000002</v>
      </c>
    </row>
    <row r="129" spans="1:10" ht="40.5" x14ac:dyDescent="0.2">
      <c r="A129" s="15" t="s">
        <v>194</v>
      </c>
      <c r="B129" s="150" t="s">
        <v>100</v>
      </c>
      <c r="C129" s="125">
        <v>1442.1</v>
      </c>
      <c r="D129" s="176">
        <v>848.7</v>
      </c>
      <c r="E129" s="176">
        <v>999</v>
      </c>
      <c r="F129" s="176">
        <v>848.7</v>
      </c>
      <c r="G129" s="197">
        <f t="shared" si="68"/>
        <v>1E-3</v>
      </c>
      <c r="H129" s="198">
        <f>F129-D129</f>
        <v>0</v>
      </c>
      <c r="I129" s="197">
        <f>F129/D129</f>
        <v>1</v>
      </c>
      <c r="J129" s="115">
        <f t="shared" si="66"/>
        <v>-150.30000000000001</v>
      </c>
    </row>
    <row r="130" spans="1:10" x14ac:dyDescent="0.2">
      <c r="A130" s="15" t="s">
        <v>220</v>
      </c>
      <c r="B130" s="150" t="s">
        <v>101</v>
      </c>
      <c r="C130" s="125">
        <v>50</v>
      </c>
      <c r="D130" s="176">
        <v>67.7</v>
      </c>
      <c r="E130" s="176">
        <v>209.5</v>
      </c>
      <c r="F130" s="176">
        <v>67.7</v>
      </c>
      <c r="G130" s="197">
        <f t="shared" si="68"/>
        <v>0</v>
      </c>
      <c r="H130" s="198">
        <f>F130-D130</f>
        <v>0</v>
      </c>
      <c r="I130" s="197">
        <f>F130/D130</f>
        <v>1</v>
      </c>
      <c r="J130" s="115">
        <f t="shared" si="66"/>
        <v>-141.80000000000001</v>
      </c>
    </row>
    <row r="131" spans="1:10" x14ac:dyDescent="0.2">
      <c r="A131" s="97"/>
      <c r="B131" s="156" t="s">
        <v>201</v>
      </c>
      <c r="C131" s="125"/>
      <c r="D131" s="176"/>
      <c r="E131" s="176"/>
      <c r="F131" s="176"/>
      <c r="G131" s="197"/>
      <c r="H131" s="198"/>
      <c r="I131" s="197"/>
      <c r="J131" s="115"/>
    </row>
    <row r="132" spans="1:10" x14ac:dyDescent="0.2">
      <c r="A132" s="97"/>
      <c r="B132" s="98" t="s">
        <v>105</v>
      </c>
      <c r="C132" s="125">
        <v>1392.1</v>
      </c>
      <c r="D132" s="176">
        <v>916.4</v>
      </c>
      <c r="E132" s="176">
        <v>1183.7</v>
      </c>
      <c r="F132" s="176">
        <v>916.4</v>
      </c>
      <c r="G132" s="197">
        <f>F132/$F$213</f>
        <v>1E-3</v>
      </c>
      <c r="H132" s="198">
        <f t="shared" ref="H132:H140" si="70">F132-D132</f>
        <v>0</v>
      </c>
      <c r="I132" s="197">
        <f>F132/D132</f>
        <v>1</v>
      </c>
      <c r="J132" s="115">
        <f t="shared" si="66"/>
        <v>-267.3</v>
      </c>
    </row>
    <row r="133" spans="1:10" s="40" customFormat="1" ht="13.5" customHeight="1" x14ac:dyDescent="0.2">
      <c r="A133" s="97"/>
      <c r="B133" s="98" t="s">
        <v>171</v>
      </c>
      <c r="C133" s="125">
        <v>100</v>
      </c>
      <c r="D133" s="176">
        <v>0</v>
      </c>
      <c r="E133" s="176">
        <v>24.8</v>
      </c>
      <c r="F133" s="176">
        <v>0</v>
      </c>
      <c r="G133" s="197">
        <f t="shared" ref="G133" si="71">F133/$F$213</f>
        <v>0</v>
      </c>
      <c r="H133" s="198">
        <f t="shared" si="70"/>
        <v>0</v>
      </c>
      <c r="I133" s="197">
        <v>0</v>
      </c>
      <c r="J133" s="115">
        <f t="shared" si="66"/>
        <v>-24.8</v>
      </c>
    </row>
    <row r="134" spans="1:10" ht="34.5" customHeight="1" x14ac:dyDescent="0.2">
      <c r="A134" s="238" t="s">
        <v>229</v>
      </c>
      <c r="B134" s="34" t="s">
        <v>228</v>
      </c>
      <c r="C134" s="125">
        <v>1000</v>
      </c>
      <c r="D134" s="176">
        <v>3769.2</v>
      </c>
      <c r="E134" s="176">
        <v>5482.4</v>
      </c>
      <c r="F134" s="176">
        <v>3769.2</v>
      </c>
      <c r="G134" s="197">
        <f t="shared" ref="G134:G137" si="72">F134/$F$213</f>
        <v>3.0000000000000001E-3</v>
      </c>
      <c r="H134" s="198">
        <f t="shared" si="70"/>
        <v>0</v>
      </c>
      <c r="I134" s="197">
        <f t="shared" ref="I134:I139" si="73">F134/D134</f>
        <v>1</v>
      </c>
      <c r="J134" s="115">
        <f t="shared" ref="J134" si="74">F134-E134</f>
        <v>-1713.2</v>
      </c>
    </row>
    <row r="135" spans="1:10" ht="27" x14ac:dyDescent="0.2">
      <c r="A135" s="15" t="s">
        <v>192</v>
      </c>
      <c r="B135" s="34" t="s">
        <v>193</v>
      </c>
      <c r="C135" s="125">
        <v>2800</v>
      </c>
      <c r="D135" s="176">
        <v>0</v>
      </c>
      <c r="E135" s="176">
        <v>2715.7</v>
      </c>
      <c r="F135" s="176">
        <v>0</v>
      </c>
      <c r="G135" s="197">
        <f t="shared" si="72"/>
        <v>0</v>
      </c>
      <c r="H135" s="198">
        <f t="shared" si="70"/>
        <v>0</v>
      </c>
      <c r="I135" s="197">
        <v>0</v>
      </c>
      <c r="J135" s="115">
        <f t="shared" ref="J135:J137" si="75">F135-E135</f>
        <v>-2715.7</v>
      </c>
    </row>
    <row r="136" spans="1:10" x14ac:dyDescent="0.2">
      <c r="A136" s="15" t="s">
        <v>237</v>
      </c>
      <c r="B136" s="34" t="s">
        <v>206</v>
      </c>
      <c r="C136" s="125">
        <v>0</v>
      </c>
      <c r="D136" s="176">
        <v>0</v>
      </c>
      <c r="E136" s="176">
        <v>169.6</v>
      </c>
      <c r="F136" s="176">
        <v>0</v>
      </c>
      <c r="G136" s="197">
        <f t="shared" si="72"/>
        <v>0</v>
      </c>
      <c r="H136" s="198">
        <f t="shared" si="70"/>
        <v>0</v>
      </c>
      <c r="I136" s="197">
        <v>0</v>
      </c>
      <c r="J136" s="115">
        <f t="shared" si="75"/>
        <v>-169.6</v>
      </c>
    </row>
    <row r="137" spans="1:10" s="241" customFormat="1" hidden="1" x14ac:dyDescent="0.2">
      <c r="A137" s="240" t="s">
        <v>153</v>
      </c>
      <c r="B137" s="242" t="s">
        <v>154</v>
      </c>
      <c r="C137" s="164">
        <v>0</v>
      </c>
      <c r="D137" s="164">
        <v>0</v>
      </c>
      <c r="E137" s="164">
        <v>0</v>
      </c>
      <c r="F137" s="164">
        <v>9.1999999999999993</v>
      </c>
      <c r="G137" s="169">
        <f t="shared" si="72"/>
        <v>0</v>
      </c>
      <c r="H137" s="198">
        <f t="shared" si="70"/>
        <v>9.1999999999999993</v>
      </c>
      <c r="I137" s="197" t="e">
        <f t="shared" si="73"/>
        <v>#DIV/0!</v>
      </c>
      <c r="J137" s="165">
        <f t="shared" si="75"/>
        <v>9.1999999999999993</v>
      </c>
    </row>
    <row r="138" spans="1:10" ht="13.5" hidden="1" customHeight="1" x14ac:dyDescent="0.2">
      <c r="A138" s="15"/>
      <c r="B138" s="9" t="s">
        <v>27</v>
      </c>
      <c r="C138" s="128"/>
      <c r="D138" s="175"/>
      <c r="E138" s="165"/>
      <c r="F138" s="6"/>
      <c r="G138" s="197"/>
      <c r="H138" s="198">
        <f t="shared" si="70"/>
        <v>0</v>
      </c>
      <c r="I138" s="197" t="e">
        <f t="shared" si="73"/>
        <v>#DIV/0!</v>
      </c>
      <c r="J138" s="115"/>
    </row>
    <row r="139" spans="1:10" ht="13.5" hidden="1" customHeight="1" x14ac:dyDescent="0.2">
      <c r="A139" s="15"/>
      <c r="B139" s="8" t="s">
        <v>99</v>
      </c>
      <c r="C139" s="100"/>
      <c r="D139" s="175"/>
      <c r="E139" s="165"/>
      <c r="F139" s="6"/>
      <c r="G139" s="197">
        <f>F139/$F$213</f>
        <v>0</v>
      </c>
      <c r="H139" s="198">
        <f t="shared" si="70"/>
        <v>0</v>
      </c>
      <c r="I139" s="197" t="e">
        <f t="shared" si="73"/>
        <v>#DIV/0!</v>
      </c>
      <c r="J139" s="115">
        <f t="shared" ref="J139" si="76">F139-E139</f>
        <v>0</v>
      </c>
    </row>
    <row r="140" spans="1:10" x14ac:dyDescent="0.2">
      <c r="A140" s="15" t="s">
        <v>43</v>
      </c>
      <c r="B140" s="9" t="s">
        <v>44</v>
      </c>
      <c r="C140" s="100">
        <f>C143+C146+C144+C145</f>
        <v>100006.8</v>
      </c>
      <c r="D140" s="190">
        <f>D143+D146+D144+D145+D142+D154</f>
        <v>115683.6</v>
      </c>
      <c r="E140" s="175">
        <f>E143+E144+E146+E142</f>
        <v>119646.8</v>
      </c>
      <c r="F140" s="175">
        <f>F142+F143+F144+F146+F154</f>
        <v>113457.2</v>
      </c>
      <c r="G140" s="197">
        <f>F140/$F$213</f>
        <v>0.09</v>
      </c>
      <c r="H140" s="198">
        <f t="shared" si="70"/>
        <v>-2226.4</v>
      </c>
      <c r="I140" s="197">
        <f>F140/D140</f>
        <v>0.98099999999999998</v>
      </c>
      <c r="J140" s="115">
        <f t="shared" si="44"/>
        <v>-6189.6</v>
      </c>
    </row>
    <row r="141" spans="1:10" x14ac:dyDescent="0.2">
      <c r="A141" s="15"/>
      <c r="B141" s="9" t="s">
        <v>27</v>
      </c>
      <c r="C141" s="128"/>
      <c r="D141" s="175"/>
      <c r="E141" s="6"/>
      <c r="F141" s="6"/>
      <c r="G141" s="197"/>
      <c r="H141" s="198"/>
      <c r="I141" s="197"/>
      <c r="J141" s="115"/>
    </row>
    <row r="142" spans="1:10" ht="56.25" customHeight="1" x14ac:dyDescent="0.2">
      <c r="A142" s="15" t="s">
        <v>232</v>
      </c>
      <c r="B142" s="9" t="s">
        <v>278</v>
      </c>
      <c r="C142" s="100">
        <v>0</v>
      </c>
      <c r="D142" s="175">
        <v>10445.4</v>
      </c>
      <c r="E142" s="6">
        <v>25391.9</v>
      </c>
      <c r="F142" s="6">
        <f>10354.7</f>
        <v>10354.700000000001</v>
      </c>
      <c r="G142" s="197">
        <f t="shared" ref="G142" si="77">F142/$F$213</f>
        <v>8.0000000000000002E-3</v>
      </c>
      <c r="H142" s="198">
        <f t="shared" ref="H142:H148" si="78">F142-D142</f>
        <v>-90.7</v>
      </c>
      <c r="I142" s="197">
        <f>F142/D142</f>
        <v>0.99099999999999999</v>
      </c>
      <c r="J142" s="115">
        <f t="shared" si="44"/>
        <v>-15037.2</v>
      </c>
    </row>
    <row r="143" spans="1:10" x14ac:dyDescent="0.2">
      <c r="A143" s="15" t="s">
        <v>221</v>
      </c>
      <c r="B143" s="8" t="s">
        <v>99</v>
      </c>
      <c r="C143" s="100">
        <v>63126.400000000001</v>
      </c>
      <c r="D143" s="175">
        <v>72177.7</v>
      </c>
      <c r="E143" s="6">
        <v>65469.3</v>
      </c>
      <c r="F143" s="6">
        <v>72177.7</v>
      </c>
      <c r="G143" s="197">
        <f t="shared" ref="G143:G148" si="79">F143/$F$213</f>
        <v>5.7000000000000002E-2</v>
      </c>
      <c r="H143" s="198">
        <f t="shared" si="78"/>
        <v>0</v>
      </c>
      <c r="I143" s="197">
        <f t="shared" ref="I143:I148" si="80">F143/D143</f>
        <v>1</v>
      </c>
      <c r="J143" s="115">
        <f t="shared" si="44"/>
        <v>6708.4</v>
      </c>
    </row>
    <row r="144" spans="1:10" ht="27" x14ac:dyDescent="0.2">
      <c r="A144" s="15" t="s">
        <v>253</v>
      </c>
      <c r="B144" s="8" t="s">
        <v>279</v>
      </c>
      <c r="C144" s="100">
        <v>9638.6</v>
      </c>
      <c r="D144" s="175">
        <v>9638.6</v>
      </c>
      <c r="E144" s="6">
        <v>7132.6</v>
      </c>
      <c r="F144" s="6">
        <v>8303.1</v>
      </c>
      <c r="G144" s="197">
        <f t="shared" si="79"/>
        <v>7.0000000000000001E-3</v>
      </c>
      <c r="H144" s="198">
        <f t="shared" si="78"/>
        <v>-1335.5</v>
      </c>
      <c r="I144" s="197">
        <f t="shared" si="80"/>
        <v>0.86099999999999999</v>
      </c>
      <c r="J144" s="115">
        <f t="shared" si="44"/>
        <v>1170.5</v>
      </c>
    </row>
    <row r="145" spans="1:10" ht="27" x14ac:dyDescent="0.2">
      <c r="A145" s="15" t="s">
        <v>254</v>
      </c>
      <c r="B145" s="8" t="s">
        <v>255</v>
      </c>
      <c r="C145" s="100">
        <v>0</v>
      </c>
      <c r="D145" s="175">
        <v>800</v>
      </c>
      <c r="E145" s="6">
        <v>0</v>
      </c>
      <c r="F145" s="6">
        <v>0</v>
      </c>
      <c r="G145" s="211">
        <f t="shared" si="79"/>
        <v>0</v>
      </c>
      <c r="H145" s="185">
        <f t="shared" si="78"/>
        <v>-800</v>
      </c>
      <c r="I145" s="197">
        <f t="shared" si="80"/>
        <v>0</v>
      </c>
      <c r="J145" s="6">
        <f t="shared" si="44"/>
        <v>0</v>
      </c>
    </row>
    <row r="146" spans="1:10" ht="40.5" x14ac:dyDescent="0.2">
      <c r="A146" s="15"/>
      <c r="B146" s="150" t="s">
        <v>197</v>
      </c>
      <c r="C146" s="100">
        <f>C147+C148</f>
        <v>27241.8</v>
      </c>
      <c r="D146" s="175">
        <f>D147+D148</f>
        <v>19921.900000000001</v>
      </c>
      <c r="E146" s="175">
        <f>E147+E148</f>
        <v>21653</v>
      </c>
      <c r="F146" s="175">
        <f>F147+F148</f>
        <v>19921.900000000001</v>
      </c>
      <c r="G146" s="197">
        <f t="shared" si="79"/>
        <v>1.6E-2</v>
      </c>
      <c r="H146" s="198">
        <f t="shared" si="78"/>
        <v>0</v>
      </c>
      <c r="I146" s="197">
        <f t="shared" si="80"/>
        <v>1</v>
      </c>
      <c r="J146" s="115">
        <f t="shared" si="44"/>
        <v>-1731.1</v>
      </c>
    </row>
    <row r="147" spans="1:10" ht="40.5" x14ac:dyDescent="0.2">
      <c r="A147" s="16">
        <v>611</v>
      </c>
      <c r="B147" s="8" t="s">
        <v>100</v>
      </c>
      <c r="C147" s="100">
        <v>26991.8</v>
      </c>
      <c r="D147" s="175">
        <v>17443.400000000001</v>
      </c>
      <c r="E147" s="175">
        <v>19660.7</v>
      </c>
      <c r="F147" s="175">
        <v>17443.400000000001</v>
      </c>
      <c r="G147" s="197">
        <f t="shared" si="79"/>
        <v>1.4E-2</v>
      </c>
      <c r="H147" s="198">
        <f t="shared" si="78"/>
        <v>0</v>
      </c>
      <c r="I147" s="197">
        <f t="shared" si="80"/>
        <v>1</v>
      </c>
      <c r="J147" s="115">
        <f t="shared" si="44"/>
        <v>-2217.3000000000002</v>
      </c>
    </row>
    <row r="148" spans="1:10" x14ac:dyDescent="0.2">
      <c r="A148" s="16">
        <v>612</v>
      </c>
      <c r="B148" s="8" t="s">
        <v>101</v>
      </c>
      <c r="C148" s="100">
        <v>250</v>
      </c>
      <c r="D148" s="175">
        <v>2478.5</v>
      </c>
      <c r="E148" s="6">
        <v>1992.3</v>
      </c>
      <c r="F148" s="6">
        <v>2478.5</v>
      </c>
      <c r="G148" s="197">
        <f t="shared" si="79"/>
        <v>2E-3</v>
      </c>
      <c r="H148" s="198">
        <f t="shared" si="78"/>
        <v>0</v>
      </c>
      <c r="I148" s="197">
        <f t="shared" si="80"/>
        <v>1</v>
      </c>
      <c r="J148" s="115">
        <f>F148-E148</f>
        <v>486.2</v>
      </c>
    </row>
    <row r="149" spans="1:10" x14ac:dyDescent="0.2">
      <c r="A149" s="104"/>
      <c r="B149" s="105" t="s">
        <v>201</v>
      </c>
      <c r="C149" s="109"/>
      <c r="D149" s="109"/>
      <c r="E149" s="106"/>
      <c r="F149" s="106"/>
      <c r="G149" s="199"/>
      <c r="H149" s="200"/>
      <c r="I149" s="251"/>
      <c r="J149" s="106"/>
    </row>
    <row r="150" spans="1:10" x14ac:dyDescent="0.2">
      <c r="A150" s="97"/>
      <c r="B150" s="98" t="s">
        <v>102</v>
      </c>
      <c r="C150" s="109">
        <v>11194.6</v>
      </c>
      <c r="D150" s="109">
        <v>12973.3</v>
      </c>
      <c r="E150" s="106">
        <v>11687.3</v>
      </c>
      <c r="F150" s="106">
        <v>12973.3</v>
      </c>
      <c r="G150" s="199">
        <f t="shared" ref="G150:G157" si="81">F150/$F$213</f>
        <v>0.01</v>
      </c>
      <c r="H150" s="200">
        <f t="shared" ref="H150:H157" si="82">F150-D150</f>
        <v>0</v>
      </c>
      <c r="I150" s="199">
        <f>F150/D150</f>
        <v>1</v>
      </c>
      <c r="J150" s="106">
        <f t="shared" si="44"/>
        <v>1286</v>
      </c>
    </row>
    <row r="151" spans="1:10" x14ac:dyDescent="0.2">
      <c r="A151" s="97"/>
      <c r="B151" s="98" t="s">
        <v>105</v>
      </c>
      <c r="C151" s="109">
        <v>708.5</v>
      </c>
      <c r="D151" s="109">
        <v>172.5</v>
      </c>
      <c r="E151" s="106">
        <v>215</v>
      </c>
      <c r="F151" s="106">
        <v>172.5</v>
      </c>
      <c r="G151" s="199">
        <f t="shared" si="81"/>
        <v>0</v>
      </c>
      <c r="H151" s="200">
        <f t="shared" si="82"/>
        <v>0</v>
      </c>
      <c r="I151" s="199">
        <f>F151/D151</f>
        <v>1</v>
      </c>
      <c r="J151" s="106">
        <f t="shared" si="44"/>
        <v>-42.5</v>
      </c>
    </row>
    <row r="152" spans="1:10" x14ac:dyDescent="0.2">
      <c r="A152" s="97"/>
      <c r="B152" s="98" t="s">
        <v>170</v>
      </c>
      <c r="C152" s="109">
        <v>105</v>
      </c>
      <c r="D152" s="109">
        <v>0</v>
      </c>
      <c r="E152" s="106">
        <v>0</v>
      </c>
      <c r="F152" s="106">
        <v>0</v>
      </c>
      <c r="G152" s="199">
        <f t="shared" si="81"/>
        <v>0</v>
      </c>
      <c r="H152" s="200">
        <f t="shared" si="82"/>
        <v>0</v>
      </c>
      <c r="I152" s="199">
        <v>0</v>
      </c>
      <c r="J152" s="106">
        <f t="shared" si="44"/>
        <v>0</v>
      </c>
    </row>
    <row r="153" spans="1:10" x14ac:dyDescent="0.2">
      <c r="A153" s="97"/>
      <c r="B153" s="98" t="s">
        <v>171</v>
      </c>
      <c r="C153" s="109">
        <v>15233.7</v>
      </c>
      <c r="D153" s="109">
        <v>6776.1</v>
      </c>
      <c r="E153" s="106">
        <v>9750.7000000000007</v>
      </c>
      <c r="F153" s="106">
        <v>6776.1</v>
      </c>
      <c r="G153" s="199">
        <f t="shared" si="81"/>
        <v>5.0000000000000001E-3</v>
      </c>
      <c r="H153" s="200">
        <f t="shared" si="82"/>
        <v>0</v>
      </c>
      <c r="I153" s="199">
        <f>F153/D153</f>
        <v>1</v>
      </c>
      <c r="J153" s="106">
        <f t="shared" si="44"/>
        <v>-2974.6</v>
      </c>
    </row>
    <row r="154" spans="1:10" ht="54" x14ac:dyDescent="0.2">
      <c r="A154" s="97" t="s">
        <v>256</v>
      </c>
      <c r="B154" s="98" t="s">
        <v>257</v>
      </c>
      <c r="C154" s="109">
        <v>0</v>
      </c>
      <c r="D154" s="109">
        <v>2700</v>
      </c>
      <c r="E154" s="106">
        <v>0</v>
      </c>
      <c r="F154" s="106">
        <v>2699.8</v>
      </c>
      <c r="G154" s="199">
        <f t="shared" si="81"/>
        <v>2E-3</v>
      </c>
      <c r="H154" s="200">
        <f t="shared" si="82"/>
        <v>-0.2</v>
      </c>
      <c r="I154" s="199">
        <f>F154/D154</f>
        <v>1</v>
      </c>
      <c r="J154" s="106">
        <f t="shared" si="44"/>
        <v>2699.8</v>
      </c>
    </row>
    <row r="155" spans="1:10" s="1" customFormat="1" ht="27" x14ac:dyDescent="0.2">
      <c r="A155" s="15" t="s">
        <v>58</v>
      </c>
      <c r="B155" s="8" t="s">
        <v>59</v>
      </c>
      <c r="C155" s="100">
        <f>C156</f>
        <v>1038.3</v>
      </c>
      <c r="D155" s="175">
        <f>D156</f>
        <v>1165</v>
      </c>
      <c r="E155" s="6">
        <f>E156</f>
        <v>790.4</v>
      </c>
      <c r="F155" s="6">
        <f>F156</f>
        <v>1165</v>
      </c>
      <c r="G155" s="197">
        <f t="shared" si="81"/>
        <v>1E-3</v>
      </c>
      <c r="H155" s="198">
        <f t="shared" si="82"/>
        <v>0</v>
      </c>
      <c r="I155" s="197">
        <f>F155/D155</f>
        <v>1</v>
      </c>
      <c r="J155" s="115">
        <f t="shared" si="44"/>
        <v>374.6</v>
      </c>
    </row>
    <row r="156" spans="1:10" s="1" customFormat="1" ht="17.25" customHeight="1" x14ac:dyDescent="0.2">
      <c r="A156" s="15"/>
      <c r="B156" s="8" t="s">
        <v>178</v>
      </c>
      <c r="C156" s="100">
        <v>1038.3</v>
      </c>
      <c r="D156" s="175">
        <v>1165</v>
      </c>
      <c r="E156" s="6">
        <v>790.4</v>
      </c>
      <c r="F156" s="6">
        <v>1165</v>
      </c>
      <c r="G156" s="197">
        <f t="shared" si="81"/>
        <v>1E-3</v>
      </c>
      <c r="H156" s="198">
        <f t="shared" si="82"/>
        <v>0</v>
      </c>
      <c r="I156" s="197">
        <f>F156/D156</f>
        <v>1</v>
      </c>
      <c r="J156" s="115">
        <f t="shared" ref="J156" si="83">F156-E156</f>
        <v>374.6</v>
      </c>
    </row>
    <row r="157" spans="1:10" s="1" customFormat="1" hidden="1" x14ac:dyDescent="0.2">
      <c r="A157" s="15"/>
      <c r="B157" s="8" t="s">
        <v>181</v>
      </c>
      <c r="C157" s="100">
        <v>0</v>
      </c>
      <c r="D157" s="175">
        <v>0</v>
      </c>
      <c r="E157" s="6">
        <v>0</v>
      </c>
      <c r="F157" s="6">
        <v>0</v>
      </c>
      <c r="G157" s="197">
        <f t="shared" si="81"/>
        <v>0</v>
      </c>
      <c r="H157" s="198">
        <f t="shared" si="82"/>
        <v>0</v>
      </c>
      <c r="I157" s="197" t="e">
        <f t="shared" ref="I157:I159" si="84">F157/D157</f>
        <v>#DIV/0!</v>
      </c>
      <c r="J157" s="115">
        <f t="shared" ref="J157" si="85">F157-E157</f>
        <v>0</v>
      </c>
    </row>
    <row r="158" spans="1:10" x14ac:dyDescent="0.2">
      <c r="A158" s="104"/>
      <c r="B158" s="105" t="s">
        <v>131</v>
      </c>
      <c r="C158" s="105"/>
      <c r="D158" s="6"/>
      <c r="E158" s="6"/>
      <c r="F158" s="6"/>
      <c r="G158" s="197"/>
      <c r="H158" s="198"/>
      <c r="I158" s="197"/>
      <c r="J158" s="115"/>
    </row>
    <row r="159" spans="1:10" x14ac:dyDescent="0.2">
      <c r="A159" s="97"/>
      <c r="B159" s="98" t="s">
        <v>102</v>
      </c>
      <c r="C159" s="99">
        <f>C150</f>
        <v>11194.6</v>
      </c>
      <c r="D159" s="6">
        <v>12973.4</v>
      </c>
      <c r="E159" s="6">
        <v>11687.3</v>
      </c>
      <c r="F159" s="6">
        <v>12973.4</v>
      </c>
      <c r="G159" s="197">
        <f t="shared" ref="G159:G165" si="86">F159/$F$213</f>
        <v>0.01</v>
      </c>
      <c r="H159" s="198">
        <f t="shared" ref="H159:H165" si="87">F159-D159</f>
        <v>0</v>
      </c>
      <c r="I159" s="197">
        <f t="shared" si="84"/>
        <v>1</v>
      </c>
      <c r="J159" s="115">
        <f>F159-E159</f>
        <v>1286.0999999999999</v>
      </c>
    </row>
    <row r="160" spans="1:10" s="133" customFormat="1" ht="13.5" hidden="1" customHeight="1" x14ac:dyDescent="0.2">
      <c r="A160" s="134"/>
      <c r="B160" s="135" t="s">
        <v>141</v>
      </c>
      <c r="C160" s="136"/>
      <c r="D160" s="207"/>
      <c r="E160" s="172">
        <v>0</v>
      </c>
      <c r="F160" s="207">
        <v>0</v>
      </c>
      <c r="G160" s="225">
        <f t="shared" si="86"/>
        <v>0</v>
      </c>
      <c r="H160" s="226">
        <f t="shared" si="87"/>
        <v>0</v>
      </c>
      <c r="I160" s="225" t="e">
        <f t="shared" ref="I160:I165" si="88">F160/D160</f>
        <v>#DIV/0!</v>
      </c>
      <c r="J160" s="227">
        <f>F160-E160</f>
        <v>0</v>
      </c>
    </row>
    <row r="161" spans="1:10" x14ac:dyDescent="0.2">
      <c r="A161" s="97"/>
      <c r="B161" s="112" t="s">
        <v>151</v>
      </c>
      <c r="C161" s="100">
        <v>122872.3</v>
      </c>
      <c r="D161" s="175">
        <v>188043.7</v>
      </c>
      <c r="E161" s="175">
        <v>114875.2</v>
      </c>
      <c r="F161" s="175">
        <v>185006.6</v>
      </c>
      <c r="G161" s="197">
        <f t="shared" si="86"/>
        <v>0.14699999999999999</v>
      </c>
      <c r="H161" s="198">
        <f t="shared" si="87"/>
        <v>-3037.1</v>
      </c>
      <c r="I161" s="197">
        <f t="shared" si="88"/>
        <v>0.98399999999999999</v>
      </c>
      <c r="J161" s="115">
        <f>F161-E161</f>
        <v>70131.399999999994</v>
      </c>
    </row>
    <row r="162" spans="1:10" s="24" customFormat="1" x14ac:dyDescent="0.2">
      <c r="A162" s="75" t="s">
        <v>114</v>
      </c>
      <c r="B162" s="82" t="s">
        <v>113</v>
      </c>
      <c r="C162" s="76">
        <f>C163</f>
        <v>10860.8</v>
      </c>
      <c r="D162" s="76">
        <f>D163</f>
        <v>11011</v>
      </c>
      <c r="E162" s="174">
        <f>E163</f>
        <v>9334.4</v>
      </c>
      <c r="F162" s="174">
        <f>F163</f>
        <v>11011</v>
      </c>
      <c r="G162" s="77">
        <f t="shared" si="86"/>
        <v>8.9999999999999993E-3</v>
      </c>
      <c r="H162" s="201">
        <f t="shared" si="87"/>
        <v>0</v>
      </c>
      <c r="I162" s="255">
        <f>F162/D162</f>
        <v>1</v>
      </c>
      <c r="J162" s="202">
        <f t="shared" si="44"/>
        <v>1676.6</v>
      </c>
    </row>
    <row r="163" spans="1:10" s="40" customFormat="1" x14ac:dyDescent="0.2">
      <c r="A163" s="102" t="s">
        <v>45</v>
      </c>
      <c r="B163" s="103" t="s">
        <v>53</v>
      </c>
      <c r="C163" s="94">
        <f>C164+C165+C175</f>
        <v>10860.8</v>
      </c>
      <c r="D163" s="206">
        <f>D164+D165+D175</f>
        <v>11011</v>
      </c>
      <c r="E163" s="206">
        <f>E164+E165+E175</f>
        <v>9334.4</v>
      </c>
      <c r="F163" s="206">
        <f>F164+F165+F175</f>
        <v>11011</v>
      </c>
      <c r="G163" s="87">
        <f t="shared" si="86"/>
        <v>8.9999999999999993E-3</v>
      </c>
      <c r="H163" s="204">
        <f t="shared" si="87"/>
        <v>0</v>
      </c>
      <c r="I163" s="254">
        <f t="shared" si="88"/>
        <v>1</v>
      </c>
      <c r="J163" s="205">
        <f t="shared" si="44"/>
        <v>1676.6</v>
      </c>
    </row>
    <row r="164" spans="1:10" ht="40.5" x14ac:dyDescent="0.2">
      <c r="A164" s="16">
        <v>611</v>
      </c>
      <c r="B164" s="8" t="s">
        <v>100</v>
      </c>
      <c r="C164" s="99">
        <v>9507.2999999999993</v>
      </c>
      <c r="D164" s="6">
        <v>8860.1</v>
      </c>
      <c r="E164" s="6">
        <v>7500.5</v>
      </c>
      <c r="F164" s="6">
        <v>8860.1</v>
      </c>
      <c r="G164" s="211">
        <f t="shared" si="86"/>
        <v>7.0000000000000001E-3</v>
      </c>
      <c r="H164" s="198">
        <f t="shared" si="87"/>
        <v>0</v>
      </c>
      <c r="I164" s="252">
        <f t="shared" si="88"/>
        <v>1</v>
      </c>
      <c r="J164" s="115">
        <f>F164-E164</f>
        <v>1359.6</v>
      </c>
    </row>
    <row r="165" spans="1:10" x14ac:dyDescent="0.2">
      <c r="A165" s="16">
        <v>612</v>
      </c>
      <c r="B165" s="8" t="s">
        <v>210</v>
      </c>
      <c r="C165" s="99">
        <v>153.5</v>
      </c>
      <c r="D165" s="6">
        <v>950.9</v>
      </c>
      <c r="E165" s="6">
        <v>834.9</v>
      </c>
      <c r="F165" s="6">
        <v>950.9</v>
      </c>
      <c r="G165" s="211">
        <f t="shared" si="86"/>
        <v>1E-3</v>
      </c>
      <c r="H165" s="198">
        <f t="shared" si="87"/>
        <v>0</v>
      </c>
      <c r="I165" s="252">
        <f t="shared" si="88"/>
        <v>1</v>
      </c>
      <c r="J165" s="115">
        <f>F165-E165</f>
        <v>116</v>
      </c>
    </row>
    <row r="166" spans="1:10" x14ac:dyDescent="0.2">
      <c r="A166" s="104"/>
      <c r="B166" s="105" t="s">
        <v>191</v>
      </c>
      <c r="C166" s="105"/>
      <c r="D166" s="106"/>
      <c r="E166" s="106"/>
      <c r="F166" s="106"/>
      <c r="G166" s="199"/>
      <c r="H166" s="200"/>
      <c r="I166" s="251"/>
      <c r="J166" s="106"/>
    </row>
    <row r="167" spans="1:10" x14ac:dyDescent="0.2">
      <c r="A167" s="97"/>
      <c r="B167" s="98" t="s">
        <v>102</v>
      </c>
      <c r="C167" s="106">
        <v>8646.2999999999993</v>
      </c>
      <c r="D167" s="106">
        <v>9031.7999999999993</v>
      </c>
      <c r="E167" s="106">
        <v>7505</v>
      </c>
      <c r="F167" s="106">
        <v>9031.7999999999993</v>
      </c>
      <c r="G167" s="199">
        <f t="shared" ref="G167:G172" si="89">F167/$F$213</f>
        <v>7.0000000000000001E-3</v>
      </c>
      <c r="H167" s="200">
        <f t="shared" ref="H167:H172" si="90">F167-D167</f>
        <v>0</v>
      </c>
      <c r="I167" s="251">
        <f t="shared" ref="I167:I172" si="91">F167/D167</f>
        <v>1</v>
      </c>
      <c r="J167" s="106">
        <f>F167-E167</f>
        <v>1526.8</v>
      </c>
    </row>
    <row r="168" spans="1:10" x14ac:dyDescent="0.2">
      <c r="A168" s="97"/>
      <c r="B168" s="98" t="s">
        <v>172</v>
      </c>
      <c r="C168" s="106">
        <v>62.4</v>
      </c>
      <c r="D168" s="106">
        <v>52</v>
      </c>
      <c r="E168" s="106">
        <v>54.9</v>
      </c>
      <c r="F168" s="106">
        <v>52</v>
      </c>
      <c r="G168" s="199">
        <f t="shared" si="89"/>
        <v>0</v>
      </c>
      <c r="H168" s="200">
        <f t="shared" si="90"/>
        <v>0</v>
      </c>
      <c r="I168" s="251">
        <f t="shared" si="91"/>
        <v>1</v>
      </c>
      <c r="J168" s="106">
        <f>F168-E168</f>
        <v>-2.9</v>
      </c>
    </row>
    <row r="169" spans="1:10" x14ac:dyDescent="0.2">
      <c r="A169" s="97"/>
      <c r="B169" s="98" t="s">
        <v>105</v>
      </c>
      <c r="C169" s="106">
        <v>581.20000000000005</v>
      </c>
      <c r="D169" s="106">
        <v>563.70000000000005</v>
      </c>
      <c r="E169" s="106">
        <v>593</v>
      </c>
      <c r="F169" s="106">
        <v>563.70000000000005</v>
      </c>
      <c r="G169" s="199">
        <f t="shared" si="89"/>
        <v>0</v>
      </c>
      <c r="H169" s="200">
        <f t="shared" si="90"/>
        <v>0</v>
      </c>
      <c r="I169" s="251">
        <f t="shared" si="91"/>
        <v>1</v>
      </c>
      <c r="J169" s="106">
        <f>F169-E169</f>
        <v>-29.3</v>
      </c>
    </row>
    <row r="170" spans="1:10" x14ac:dyDescent="0.2">
      <c r="A170" s="97"/>
      <c r="B170" s="98" t="s">
        <v>170</v>
      </c>
      <c r="C170" s="106">
        <v>72.099999999999994</v>
      </c>
      <c r="D170" s="106">
        <v>34.799999999999997</v>
      </c>
      <c r="E170" s="106">
        <v>54.9</v>
      </c>
      <c r="F170" s="106">
        <v>34.799999999999997</v>
      </c>
      <c r="G170" s="199">
        <f t="shared" si="89"/>
        <v>0</v>
      </c>
      <c r="H170" s="200">
        <f t="shared" si="90"/>
        <v>0</v>
      </c>
      <c r="I170" s="251">
        <f t="shared" si="91"/>
        <v>1</v>
      </c>
      <c r="J170" s="106">
        <f t="shared" ref="J170:J171" si="92">F170-E170</f>
        <v>-20.100000000000001</v>
      </c>
    </row>
    <row r="171" spans="1:10" x14ac:dyDescent="0.2">
      <c r="A171" s="97"/>
      <c r="B171" s="98" t="s">
        <v>171</v>
      </c>
      <c r="C171" s="106">
        <v>298.8</v>
      </c>
      <c r="D171" s="106">
        <v>128.69999999999999</v>
      </c>
      <c r="E171" s="106">
        <v>127.6</v>
      </c>
      <c r="F171" s="106">
        <v>128.69999999999999</v>
      </c>
      <c r="G171" s="199">
        <f t="shared" si="89"/>
        <v>0</v>
      </c>
      <c r="H171" s="200">
        <f t="shared" si="90"/>
        <v>0</v>
      </c>
      <c r="I171" s="251">
        <f t="shared" si="91"/>
        <v>1</v>
      </c>
      <c r="J171" s="106">
        <f t="shared" si="92"/>
        <v>1.1000000000000001</v>
      </c>
    </row>
    <row r="172" spans="1:10" hidden="1" x14ac:dyDescent="0.2">
      <c r="A172" s="16">
        <v>612</v>
      </c>
      <c r="B172" s="8" t="s">
        <v>101</v>
      </c>
      <c r="C172" s="99"/>
      <c r="D172" s="115"/>
      <c r="E172" s="115"/>
      <c r="F172" s="115"/>
      <c r="G172" s="197">
        <f t="shared" si="89"/>
        <v>0</v>
      </c>
      <c r="H172" s="198">
        <f t="shared" si="90"/>
        <v>0</v>
      </c>
      <c r="I172" s="252" t="e">
        <f t="shared" si="91"/>
        <v>#DIV/0!</v>
      </c>
      <c r="J172" s="115">
        <f>F172-E172</f>
        <v>0</v>
      </c>
    </row>
    <row r="173" spans="1:10" hidden="1" x14ac:dyDescent="0.2">
      <c r="A173" s="151"/>
      <c r="B173" s="152" t="s">
        <v>27</v>
      </c>
      <c r="C173" s="100"/>
      <c r="D173" s="190"/>
      <c r="E173" s="190"/>
      <c r="F173" s="190"/>
      <c r="G173" s="197"/>
      <c r="H173" s="198"/>
      <c r="I173" s="252"/>
      <c r="J173" s="115"/>
    </row>
    <row r="174" spans="1:10" ht="27" hidden="1" x14ac:dyDescent="0.2">
      <c r="A174" s="151"/>
      <c r="B174" s="152" t="s">
        <v>175</v>
      </c>
      <c r="C174" s="100"/>
      <c r="D174" s="190"/>
      <c r="E174" s="190"/>
      <c r="F174" s="190"/>
      <c r="G174" s="197">
        <f t="shared" ref="G174:G178" si="93">F174/$F$213</f>
        <v>0</v>
      </c>
      <c r="H174" s="198">
        <f>F174-D174</f>
        <v>0</v>
      </c>
      <c r="I174" s="252" t="e">
        <f>F174/D174</f>
        <v>#DIV/0!</v>
      </c>
      <c r="J174" s="115">
        <f>F174-E174</f>
        <v>0</v>
      </c>
    </row>
    <row r="175" spans="1:10" ht="27" x14ac:dyDescent="0.2">
      <c r="A175" s="15" t="s">
        <v>213</v>
      </c>
      <c r="B175" s="152" t="s">
        <v>282</v>
      </c>
      <c r="C175" s="100">
        <v>1200</v>
      </c>
      <c r="D175" s="190">
        <v>1200</v>
      </c>
      <c r="E175" s="190">
        <v>999</v>
      </c>
      <c r="F175" s="190">
        <v>1200</v>
      </c>
      <c r="G175" s="197">
        <f t="shared" si="93"/>
        <v>1E-3</v>
      </c>
      <c r="H175" s="198">
        <f>F175-D175</f>
        <v>0</v>
      </c>
      <c r="I175" s="252">
        <f>F175/D175</f>
        <v>1</v>
      </c>
      <c r="J175" s="115">
        <f>F175-E175</f>
        <v>201</v>
      </c>
    </row>
    <row r="176" spans="1:10" s="24" customFormat="1" x14ac:dyDescent="0.2">
      <c r="A176" s="75" t="s">
        <v>62</v>
      </c>
      <c r="B176" s="80" t="s">
        <v>103</v>
      </c>
      <c r="C176" s="174">
        <f>C177</f>
        <v>68941.399999999994</v>
      </c>
      <c r="D176" s="76">
        <f>D177</f>
        <v>71049.7</v>
      </c>
      <c r="E176" s="174">
        <f>E177</f>
        <v>71551</v>
      </c>
      <c r="F176" s="76">
        <f>F177</f>
        <v>71041.600000000006</v>
      </c>
      <c r="G176" s="77">
        <f t="shared" si="93"/>
        <v>5.6000000000000001E-2</v>
      </c>
      <c r="H176" s="201">
        <f>F176-D176</f>
        <v>-8.1</v>
      </c>
      <c r="I176" s="255">
        <f>F176/D176</f>
        <v>0.99990000000000001</v>
      </c>
      <c r="J176" s="202">
        <f t="shared" si="44"/>
        <v>-509.4</v>
      </c>
    </row>
    <row r="177" spans="1:10" s="40" customFormat="1" x14ac:dyDescent="0.2">
      <c r="A177" s="102" t="s">
        <v>64</v>
      </c>
      <c r="B177" s="103" t="s">
        <v>63</v>
      </c>
      <c r="C177" s="203">
        <f>C178+C180+C190</f>
        <v>68941.399999999994</v>
      </c>
      <c r="D177" s="203">
        <f t="shared" ref="D177:F177" si="94">D178+D180+D190</f>
        <v>71049.7</v>
      </c>
      <c r="E177" s="203">
        <f t="shared" si="94"/>
        <v>71551</v>
      </c>
      <c r="F177" s="203">
        <f t="shared" si="94"/>
        <v>71041.600000000006</v>
      </c>
      <c r="G177" s="87">
        <f t="shared" si="93"/>
        <v>5.6000000000000001E-2</v>
      </c>
      <c r="H177" s="204">
        <f>F177-D177</f>
        <v>-8.1</v>
      </c>
      <c r="I177" s="254">
        <f>F177/D177</f>
        <v>0.99990000000000001</v>
      </c>
      <c r="J177" s="205">
        <f t="shared" ref="J177:J210" si="95">F177-E177</f>
        <v>-509.4</v>
      </c>
    </row>
    <row r="178" spans="1:10" ht="45" customHeight="1" x14ac:dyDescent="0.2">
      <c r="A178" s="16">
        <v>611</v>
      </c>
      <c r="B178" s="8" t="s">
        <v>100</v>
      </c>
      <c r="C178" s="99">
        <v>60420.9</v>
      </c>
      <c r="D178" s="115">
        <v>34362.6</v>
      </c>
      <c r="E178" s="115">
        <v>51213.2</v>
      </c>
      <c r="F178" s="115">
        <v>34362.6</v>
      </c>
      <c r="G178" s="197">
        <f t="shared" si="93"/>
        <v>2.7E-2</v>
      </c>
      <c r="H178" s="198">
        <f>F178-D178</f>
        <v>0</v>
      </c>
      <c r="I178" s="252">
        <f>F178/D178</f>
        <v>1</v>
      </c>
      <c r="J178" s="115">
        <f t="shared" si="95"/>
        <v>-16850.599999999999</v>
      </c>
    </row>
    <row r="179" spans="1:10" ht="13.5" hidden="1" customHeight="1" x14ac:dyDescent="0.2">
      <c r="A179" s="16"/>
      <c r="B179" s="9" t="s">
        <v>104</v>
      </c>
      <c r="C179" s="99"/>
      <c r="D179" s="115"/>
      <c r="E179" s="115"/>
      <c r="F179" s="115"/>
      <c r="G179" s="197">
        <f t="shared" ref="G179" si="96">F179/$F$213</f>
        <v>0</v>
      </c>
      <c r="H179" s="198"/>
      <c r="I179" s="252"/>
      <c r="J179" s="115"/>
    </row>
    <row r="180" spans="1:10" ht="13.5" customHeight="1" x14ac:dyDescent="0.2">
      <c r="A180" s="16">
        <v>612</v>
      </c>
      <c r="B180" s="9" t="s">
        <v>211</v>
      </c>
      <c r="C180" s="99">
        <v>7320.5</v>
      </c>
      <c r="D180" s="115">
        <v>33075.5</v>
      </c>
      <c r="E180" s="115">
        <f>5871.8+11246.1</f>
        <v>17117.900000000001</v>
      </c>
      <c r="F180" s="115">
        <v>33067.4</v>
      </c>
      <c r="G180" s="197">
        <f>F180/$F$213</f>
        <v>2.5999999999999999E-2</v>
      </c>
      <c r="H180" s="198">
        <f>F180-D180</f>
        <v>-8.1</v>
      </c>
      <c r="I180" s="252">
        <f>F180/D180</f>
        <v>0.99980000000000002</v>
      </c>
      <c r="J180" s="115">
        <f>F180-E180</f>
        <v>15949.5</v>
      </c>
    </row>
    <row r="181" spans="1:10" x14ac:dyDescent="0.2">
      <c r="A181" s="104"/>
      <c r="B181" s="105" t="s">
        <v>191</v>
      </c>
      <c r="C181" s="105"/>
      <c r="D181" s="106"/>
      <c r="E181" s="106"/>
      <c r="F181" s="106"/>
      <c r="G181" s="199"/>
      <c r="H181" s="200"/>
      <c r="I181" s="251"/>
      <c r="J181" s="106"/>
    </row>
    <row r="182" spans="1:10" x14ac:dyDescent="0.2">
      <c r="A182" s="104"/>
      <c r="B182" s="98" t="s">
        <v>102</v>
      </c>
      <c r="C182" s="99">
        <v>58333.2</v>
      </c>
      <c r="D182" s="106">
        <v>58929.1</v>
      </c>
      <c r="E182" s="106">
        <v>59857.7</v>
      </c>
      <c r="F182" s="106">
        <v>58921</v>
      </c>
      <c r="G182" s="199">
        <f t="shared" ref="G182:G187" si="97">F182/$F$213</f>
        <v>4.7E-2</v>
      </c>
      <c r="H182" s="200">
        <f t="shared" ref="H182:H187" si="98">F182-D182</f>
        <v>-8.1</v>
      </c>
      <c r="I182" s="251">
        <f>F182/D182</f>
        <v>0.99990000000000001</v>
      </c>
      <c r="J182" s="106">
        <f>F182-E182</f>
        <v>-936.7</v>
      </c>
    </row>
    <row r="183" spans="1:10" x14ac:dyDescent="0.2">
      <c r="A183" s="104"/>
      <c r="B183" s="98" t="s">
        <v>173</v>
      </c>
      <c r="C183" s="99">
        <v>323.2</v>
      </c>
      <c r="D183" s="106">
        <v>261.7</v>
      </c>
      <c r="E183" s="106">
        <v>275.89999999999998</v>
      </c>
      <c r="F183" s="106">
        <v>261.7</v>
      </c>
      <c r="G183" s="199">
        <f t="shared" si="97"/>
        <v>0</v>
      </c>
      <c r="H183" s="200">
        <f t="shared" si="98"/>
        <v>0</v>
      </c>
      <c r="I183" s="251">
        <f t="shared" ref="I183:I187" si="99">F183/D183</f>
        <v>1</v>
      </c>
      <c r="J183" s="106">
        <f>F183-E183</f>
        <v>-14.2</v>
      </c>
    </row>
    <row r="184" spans="1:10" x14ac:dyDescent="0.2">
      <c r="A184" s="97"/>
      <c r="B184" s="98" t="s">
        <v>105</v>
      </c>
      <c r="C184" s="99">
        <v>6645.1</v>
      </c>
      <c r="D184" s="106">
        <v>5757.1</v>
      </c>
      <c r="E184" s="106">
        <v>5842</v>
      </c>
      <c r="F184" s="106">
        <v>5757.1</v>
      </c>
      <c r="G184" s="199">
        <f t="shared" si="97"/>
        <v>5.0000000000000001E-3</v>
      </c>
      <c r="H184" s="200">
        <f t="shared" si="98"/>
        <v>0</v>
      </c>
      <c r="I184" s="251">
        <f t="shared" si="99"/>
        <v>1</v>
      </c>
      <c r="J184" s="106">
        <f>F184-E184</f>
        <v>-84.9</v>
      </c>
    </row>
    <row r="185" spans="1:10" x14ac:dyDescent="0.2">
      <c r="A185" s="97"/>
      <c r="B185" s="98" t="s">
        <v>170</v>
      </c>
      <c r="C185" s="99">
        <v>1009.3</v>
      </c>
      <c r="D185" s="106">
        <v>546.4</v>
      </c>
      <c r="E185" s="106">
        <v>606.79999999999995</v>
      </c>
      <c r="F185" s="106">
        <v>546.4</v>
      </c>
      <c r="G185" s="199">
        <f t="shared" si="97"/>
        <v>0</v>
      </c>
      <c r="H185" s="200">
        <f t="shared" si="98"/>
        <v>0</v>
      </c>
      <c r="I185" s="251">
        <f t="shared" si="99"/>
        <v>1</v>
      </c>
      <c r="J185" s="106">
        <f t="shared" ref="J185:J186" si="100">F185-E185</f>
        <v>-60.4</v>
      </c>
    </row>
    <row r="186" spans="1:10" x14ac:dyDescent="0.2">
      <c r="A186" s="97"/>
      <c r="B186" s="98" t="s">
        <v>174</v>
      </c>
      <c r="C186" s="99">
        <v>1430.6</v>
      </c>
      <c r="D186" s="106">
        <v>1943.8</v>
      </c>
      <c r="E186" s="106">
        <v>1748.7</v>
      </c>
      <c r="F186" s="106">
        <v>1943.8</v>
      </c>
      <c r="G186" s="199">
        <f t="shared" si="97"/>
        <v>2E-3</v>
      </c>
      <c r="H186" s="200">
        <f t="shared" si="98"/>
        <v>0</v>
      </c>
      <c r="I186" s="251">
        <f t="shared" si="99"/>
        <v>1</v>
      </c>
      <c r="J186" s="106">
        <f t="shared" si="100"/>
        <v>195.1</v>
      </c>
    </row>
    <row r="187" spans="1:10" hidden="1" x14ac:dyDescent="0.2">
      <c r="A187" s="16">
        <v>612</v>
      </c>
      <c r="B187" s="8" t="s">
        <v>101</v>
      </c>
      <c r="C187" s="6"/>
      <c r="D187" s="115"/>
      <c r="E187" s="115"/>
      <c r="F187" s="115"/>
      <c r="G187" s="197">
        <f t="shared" si="97"/>
        <v>0</v>
      </c>
      <c r="H187" s="198">
        <f t="shared" si="98"/>
        <v>0</v>
      </c>
      <c r="I187" s="252" t="e">
        <f t="shared" si="99"/>
        <v>#DIV/0!</v>
      </c>
      <c r="J187" s="115">
        <f>F187-E187</f>
        <v>0</v>
      </c>
    </row>
    <row r="188" spans="1:10" hidden="1" x14ac:dyDescent="0.2">
      <c r="A188" s="151"/>
      <c r="B188" s="150" t="s">
        <v>27</v>
      </c>
      <c r="C188" s="99"/>
      <c r="D188" s="115"/>
      <c r="E188" s="115"/>
      <c r="F188" s="115"/>
      <c r="G188" s="197"/>
      <c r="H188" s="198"/>
      <c r="I188" s="252"/>
      <c r="J188" s="115"/>
    </row>
    <row r="189" spans="1:10" ht="40.5" hidden="1" x14ac:dyDescent="0.2">
      <c r="A189" s="151"/>
      <c r="B189" s="150" t="s">
        <v>176</v>
      </c>
      <c r="C189" s="99"/>
      <c r="D189" s="115"/>
      <c r="E189" s="115"/>
      <c r="F189" s="115"/>
      <c r="G189" s="197">
        <f t="shared" ref="G189:G198" si="101">F189/$F$213</f>
        <v>0</v>
      </c>
      <c r="H189" s="198">
        <f t="shared" ref="H189:H198" si="102">F189-D189</f>
        <v>0</v>
      </c>
      <c r="I189" s="252" t="e">
        <f>F189/D189</f>
        <v>#DIV/0!</v>
      </c>
      <c r="J189" s="115">
        <f>F189-E189</f>
        <v>0</v>
      </c>
    </row>
    <row r="190" spans="1:10" ht="54" x14ac:dyDescent="0.2">
      <c r="A190" s="15" t="s">
        <v>214</v>
      </c>
      <c r="B190" s="150" t="s">
        <v>284</v>
      </c>
      <c r="C190" s="100">
        <v>1200</v>
      </c>
      <c r="D190" s="190">
        <v>3611.6</v>
      </c>
      <c r="E190" s="190">
        <f>14466-11246.1</f>
        <v>3219.9</v>
      </c>
      <c r="F190" s="190">
        <v>3611.6</v>
      </c>
      <c r="G190" s="197">
        <f t="shared" si="101"/>
        <v>3.0000000000000001E-3</v>
      </c>
      <c r="H190" s="198">
        <f t="shared" si="102"/>
        <v>0</v>
      </c>
      <c r="I190" s="252">
        <f>F190/D190</f>
        <v>1</v>
      </c>
      <c r="J190" s="115">
        <f>F190-E190</f>
        <v>391.7</v>
      </c>
    </row>
    <row r="191" spans="1:10" hidden="1" x14ac:dyDescent="0.2">
      <c r="A191" s="97" t="s">
        <v>179</v>
      </c>
      <c r="B191" s="112" t="s">
        <v>180</v>
      </c>
      <c r="C191" s="100">
        <v>0</v>
      </c>
      <c r="D191" s="164">
        <v>0</v>
      </c>
      <c r="E191" s="190">
        <v>0</v>
      </c>
      <c r="F191" s="164">
        <v>0</v>
      </c>
      <c r="G191" s="169">
        <f t="shared" si="101"/>
        <v>0</v>
      </c>
      <c r="H191" s="170">
        <f t="shared" si="102"/>
        <v>0</v>
      </c>
      <c r="I191" s="256" t="e">
        <f>F191/D191</f>
        <v>#DIV/0!</v>
      </c>
      <c r="J191" s="165">
        <f>F191-E191</f>
        <v>0</v>
      </c>
    </row>
    <row r="192" spans="1:10" s="24" customFormat="1" x14ac:dyDescent="0.2">
      <c r="A192" s="75" t="s">
        <v>106</v>
      </c>
      <c r="B192" s="80" t="s">
        <v>107</v>
      </c>
      <c r="C192" s="212">
        <f>C193+C194</f>
        <v>537.4</v>
      </c>
      <c r="D192" s="212">
        <f>D193</f>
        <v>529.70000000000005</v>
      </c>
      <c r="E192" s="212">
        <f>E193+E194</f>
        <v>525.4</v>
      </c>
      <c r="F192" s="212">
        <f>F193+F194</f>
        <v>529.70000000000005</v>
      </c>
      <c r="G192" s="213">
        <f t="shared" si="101"/>
        <v>0</v>
      </c>
      <c r="H192" s="214">
        <f t="shared" si="102"/>
        <v>0</v>
      </c>
      <c r="I192" s="257">
        <f>F192/D192</f>
        <v>1</v>
      </c>
      <c r="J192" s="215">
        <f t="shared" si="95"/>
        <v>4.3</v>
      </c>
    </row>
    <row r="193" spans="1:10" s="40" customFormat="1" x14ac:dyDescent="0.2">
      <c r="A193" s="15" t="s">
        <v>65</v>
      </c>
      <c r="B193" s="18" t="s">
        <v>66</v>
      </c>
      <c r="C193" s="125">
        <v>537.4</v>
      </c>
      <c r="D193" s="176">
        <v>529.70000000000005</v>
      </c>
      <c r="E193" s="189">
        <v>525.4</v>
      </c>
      <c r="F193" s="176">
        <v>529.70000000000005</v>
      </c>
      <c r="G193" s="211">
        <f t="shared" si="101"/>
        <v>0</v>
      </c>
      <c r="H193" s="185">
        <f t="shared" si="102"/>
        <v>0</v>
      </c>
      <c r="I193" s="253">
        <f>F193/D193</f>
        <v>1</v>
      </c>
      <c r="J193" s="6">
        <f t="shared" si="95"/>
        <v>4.3</v>
      </c>
    </row>
    <row r="194" spans="1:10" s="40" customFormat="1" ht="13.5" hidden="1" customHeight="1" x14ac:dyDescent="0.2">
      <c r="A194" s="15" t="s">
        <v>60</v>
      </c>
      <c r="B194" s="18" t="s">
        <v>61</v>
      </c>
      <c r="C194" s="125">
        <v>0</v>
      </c>
      <c r="D194" s="166">
        <v>0</v>
      </c>
      <c r="E194" s="189">
        <v>0</v>
      </c>
      <c r="F194" s="166">
        <v>0</v>
      </c>
      <c r="G194" s="169">
        <f t="shared" si="101"/>
        <v>0</v>
      </c>
      <c r="H194" s="170">
        <f t="shared" si="102"/>
        <v>0</v>
      </c>
      <c r="I194" s="256">
        <v>0</v>
      </c>
      <c r="J194" s="165">
        <f t="shared" si="95"/>
        <v>0</v>
      </c>
    </row>
    <row r="195" spans="1:10" s="24" customFormat="1" x14ac:dyDescent="0.2">
      <c r="A195" s="75" t="s">
        <v>108</v>
      </c>
      <c r="B195" s="80" t="s">
        <v>50</v>
      </c>
      <c r="C195" s="79">
        <f>C196</f>
        <v>12688.3</v>
      </c>
      <c r="D195" s="79">
        <f>D196</f>
        <v>12817.7</v>
      </c>
      <c r="E195" s="79">
        <f>E196</f>
        <v>12430.3</v>
      </c>
      <c r="F195" s="79">
        <f>F196</f>
        <v>12817.7</v>
      </c>
      <c r="G195" s="77">
        <f t="shared" si="101"/>
        <v>0.01</v>
      </c>
      <c r="H195" s="201">
        <f t="shared" si="102"/>
        <v>0</v>
      </c>
      <c r="I195" s="255">
        <f>F195/D195</f>
        <v>1</v>
      </c>
      <c r="J195" s="202">
        <f t="shared" si="95"/>
        <v>387.4</v>
      </c>
    </row>
    <row r="196" spans="1:10" s="40" customFormat="1" x14ac:dyDescent="0.2">
      <c r="A196" s="102" t="s">
        <v>77</v>
      </c>
      <c r="B196" s="158" t="s">
        <v>203</v>
      </c>
      <c r="C196" s="94">
        <f>C197+C198+C208</f>
        <v>12688.3</v>
      </c>
      <c r="D196" s="206">
        <f t="shared" ref="D196:F196" si="103">D197+D198+D208</f>
        <v>12817.7</v>
      </c>
      <c r="E196" s="206">
        <f t="shared" si="103"/>
        <v>12430.3</v>
      </c>
      <c r="F196" s="206">
        <f t="shared" si="103"/>
        <v>12817.7</v>
      </c>
      <c r="G196" s="87">
        <f t="shared" si="101"/>
        <v>0.01</v>
      </c>
      <c r="H196" s="204">
        <f t="shared" si="102"/>
        <v>0</v>
      </c>
      <c r="I196" s="254">
        <f>F196/D196</f>
        <v>1</v>
      </c>
      <c r="J196" s="205">
        <f t="shared" si="95"/>
        <v>387.4</v>
      </c>
    </row>
    <row r="197" spans="1:10" ht="40.5" x14ac:dyDescent="0.2">
      <c r="A197" s="16">
        <v>611</v>
      </c>
      <c r="B197" s="8" t="s">
        <v>100</v>
      </c>
      <c r="C197" s="99">
        <v>10488.3</v>
      </c>
      <c r="D197" s="115">
        <v>8833.5</v>
      </c>
      <c r="E197" s="115">
        <v>7795.8</v>
      </c>
      <c r="F197" s="115">
        <v>8833.5</v>
      </c>
      <c r="G197" s="197">
        <f t="shared" si="101"/>
        <v>7.0000000000000001E-3</v>
      </c>
      <c r="H197" s="198">
        <f t="shared" si="102"/>
        <v>0</v>
      </c>
      <c r="I197" s="252">
        <f>F197/D197</f>
        <v>1</v>
      </c>
      <c r="J197" s="115">
        <f t="shared" si="95"/>
        <v>1037.7</v>
      </c>
    </row>
    <row r="198" spans="1:10" x14ac:dyDescent="0.2">
      <c r="A198" s="16">
        <v>612</v>
      </c>
      <c r="B198" s="8" t="s">
        <v>211</v>
      </c>
      <c r="C198" s="99">
        <v>100</v>
      </c>
      <c r="D198" s="115">
        <v>1973.9</v>
      </c>
      <c r="E198" s="115">
        <v>923.5</v>
      </c>
      <c r="F198" s="115">
        <v>1973.9</v>
      </c>
      <c r="G198" s="197">
        <f t="shared" si="101"/>
        <v>2E-3</v>
      </c>
      <c r="H198" s="198">
        <f t="shared" si="102"/>
        <v>0</v>
      </c>
      <c r="I198" s="252">
        <f>F198/D198</f>
        <v>1</v>
      </c>
      <c r="J198" s="115">
        <f>F198-E198</f>
        <v>1050.4000000000001</v>
      </c>
    </row>
    <row r="199" spans="1:10" x14ac:dyDescent="0.2">
      <c r="A199" s="104"/>
      <c r="B199" s="105" t="s">
        <v>191</v>
      </c>
      <c r="C199" s="105"/>
      <c r="D199" s="106"/>
      <c r="E199" s="106"/>
      <c r="F199" s="106"/>
      <c r="G199" s="199"/>
      <c r="H199" s="200"/>
      <c r="I199" s="251"/>
      <c r="J199" s="106"/>
    </row>
    <row r="200" spans="1:10" x14ac:dyDescent="0.2">
      <c r="A200" s="104"/>
      <c r="B200" s="98" t="s">
        <v>102</v>
      </c>
      <c r="C200" s="99">
        <v>9150.2999999999993</v>
      </c>
      <c r="D200" s="106">
        <v>8502.5</v>
      </c>
      <c r="E200" s="106">
        <v>7341.2</v>
      </c>
      <c r="F200" s="106">
        <v>8502.5</v>
      </c>
      <c r="G200" s="199">
        <f t="shared" ref="G200:G202" si="104">F200/$F$213</f>
        <v>7.0000000000000001E-3</v>
      </c>
      <c r="H200" s="200">
        <f t="shared" ref="H200:H205" si="105">F200-D200</f>
        <v>0</v>
      </c>
      <c r="I200" s="251">
        <f t="shared" ref="I200:I205" si="106">F200/D200</f>
        <v>1</v>
      </c>
      <c r="J200" s="106">
        <f>F200-E200</f>
        <v>1161.3</v>
      </c>
    </row>
    <row r="201" spans="1:10" x14ac:dyDescent="0.2">
      <c r="A201" s="104"/>
      <c r="B201" s="98" t="s">
        <v>173</v>
      </c>
      <c r="C201" s="99">
        <v>32</v>
      </c>
      <c r="D201" s="106">
        <v>26.1</v>
      </c>
      <c r="E201" s="106">
        <v>25.2</v>
      </c>
      <c r="F201" s="106">
        <v>26.1</v>
      </c>
      <c r="G201" s="199">
        <f t="shared" si="104"/>
        <v>0</v>
      </c>
      <c r="H201" s="200">
        <f t="shared" si="105"/>
        <v>0</v>
      </c>
      <c r="I201" s="251">
        <f t="shared" si="106"/>
        <v>1</v>
      </c>
      <c r="J201" s="106">
        <f>F201-E201</f>
        <v>0.9</v>
      </c>
    </row>
    <row r="202" spans="1:10" x14ac:dyDescent="0.2">
      <c r="A202" s="97"/>
      <c r="B202" s="98" t="s">
        <v>105</v>
      </c>
      <c r="C202" s="99">
        <v>1079.5999999999999</v>
      </c>
      <c r="D202" s="106">
        <v>1668.5</v>
      </c>
      <c r="E202" s="106">
        <v>1004.7</v>
      </c>
      <c r="F202" s="106">
        <v>1668.5</v>
      </c>
      <c r="G202" s="199">
        <f t="shared" si="104"/>
        <v>1E-3</v>
      </c>
      <c r="H202" s="200">
        <f t="shared" si="105"/>
        <v>0</v>
      </c>
      <c r="I202" s="251">
        <f t="shared" si="106"/>
        <v>1</v>
      </c>
      <c r="J202" s="106">
        <f>F202-E202</f>
        <v>663.8</v>
      </c>
    </row>
    <row r="203" spans="1:10" x14ac:dyDescent="0.2">
      <c r="A203" s="97"/>
      <c r="B203" s="98" t="s">
        <v>170</v>
      </c>
      <c r="C203" s="99">
        <v>198.2</v>
      </c>
      <c r="D203" s="106">
        <v>67.7</v>
      </c>
      <c r="E203" s="106">
        <v>133.80000000000001</v>
      </c>
      <c r="F203" s="106">
        <v>67.7</v>
      </c>
      <c r="G203" s="199">
        <f t="shared" ref="G203:G204" si="107">F203/$F$213</f>
        <v>0</v>
      </c>
      <c r="H203" s="200">
        <f t="shared" si="105"/>
        <v>0</v>
      </c>
      <c r="I203" s="251">
        <f t="shared" si="106"/>
        <v>1</v>
      </c>
      <c r="J203" s="106">
        <f t="shared" ref="J203:J204" si="108">F203-E203</f>
        <v>-66.099999999999994</v>
      </c>
    </row>
    <row r="204" spans="1:10" x14ac:dyDescent="0.2">
      <c r="A204" s="97"/>
      <c r="B204" s="98" t="s">
        <v>171</v>
      </c>
      <c r="C204" s="99">
        <v>128.19999999999999</v>
      </c>
      <c r="D204" s="106">
        <v>542.6</v>
      </c>
      <c r="E204" s="106">
        <v>214.4</v>
      </c>
      <c r="F204" s="106">
        <v>542.6</v>
      </c>
      <c r="G204" s="199">
        <f t="shared" si="107"/>
        <v>0</v>
      </c>
      <c r="H204" s="200">
        <f t="shared" si="105"/>
        <v>0</v>
      </c>
      <c r="I204" s="251">
        <f t="shared" si="106"/>
        <v>1</v>
      </c>
      <c r="J204" s="106">
        <f t="shared" si="108"/>
        <v>328.2</v>
      </c>
    </row>
    <row r="205" spans="1:10" hidden="1" x14ac:dyDescent="0.2">
      <c r="A205" s="16"/>
      <c r="B205" s="8" t="s">
        <v>101</v>
      </c>
      <c r="C205" s="99"/>
      <c r="D205" s="165"/>
      <c r="E205" s="165"/>
      <c r="F205" s="165"/>
      <c r="G205" s="169">
        <f>F205/$F$213</f>
        <v>0</v>
      </c>
      <c r="H205" s="170">
        <f t="shared" si="105"/>
        <v>0</v>
      </c>
      <c r="I205" s="256" t="e">
        <f t="shared" si="106"/>
        <v>#DIV/0!</v>
      </c>
      <c r="J205" s="165">
        <f>F205-E205</f>
        <v>0</v>
      </c>
    </row>
    <row r="206" spans="1:10" hidden="1" x14ac:dyDescent="0.2">
      <c r="A206" s="151"/>
      <c r="B206" s="150" t="s">
        <v>27</v>
      </c>
      <c r="C206" s="99"/>
      <c r="D206" s="165"/>
      <c r="E206" s="165"/>
      <c r="F206" s="165"/>
      <c r="G206" s="169"/>
      <c r="H206" s="170"/>
      <c r="I206" s="256"/>
      <c r="J206" s="165"/>
    </row>
    <row r="207" spans="1:10" ht="27" hidden="1" x14ac:dyDescent="0.2">
      <c r="A207" s="151"/>
      <c r="B207" s="150" t="s">
        <v>175</v>
      </c>
      <c r="C207" s="99"/>
      <c r="D207" s="165"/>
      <c r="E207" s="165"/>
      <c r="F207" s="165"/>
      <c r="G207" s="169">
        <f t="shared" ref="G207:G213" si="109">F207/$F$213</f>
        <v>0</v>
      </c>
      <c r="H207" s="170">
        <f t="shared" ref="H207:H212" si="110">F207-D207</f>
        <v>0</v>
      </c>
      <c r="I207" s="256" t="e">
        <f t="shared" ref="I207:I213" si="111">F207/D207</f>
        <v>#DIV/0!</v>
      </c>
      <c r="J207" s="165">
        <f>F207-E207</f>
        <v>0</v>
      </c>
    </row>
    <row r="208" spans="1:10" ht="27" x14ac:dyDescent="0.2">
      <c r="A208" s="238" t="s">
        <v>215</v>
      </c>
      <c r="B208" s="150" t="s">
        <v>283</v>
      </c>
      <c r="C208" s="100">
        <v>2100</v>
      </c>
      <c r="D208" s="190">
        <v>2010.3</v>
      </c>
      <c r="E208" s="175">
        <v>3711</v>
      </c>
      <c r="F208" s="190">
        <v>2010.3</v>
      </c>
      <c r="G208" s="197">
        <f t="shared" si="109"/>
        <v>2E-3</v>
      </c>
      <c r="H208" s="198">
        <f t="shared" si="110"/>
        <v>0</v>
      </c>
      <c r="I208" s="252">
        <f t="shared" si="111"/>
        <v>1</v>
      </c>
      <c r="J208" s="115">
        <f>F208-E208</f>
        <v>-1700.7</v>
      </c>
    </row>
    <row r="209" spans="1:10" s="24" customFormat="1" ht="27" x14ac:dyDescent="0.2">
      <c r="A209" s="245">
        <v>1300</v>
      </c>
      <c r="B209" s="80" t="s">
        <v>109</v>
      </c>
      <c r="C209" s="215">
        <f>C210</f>
        <v>15704.2</v>
      </c>
      <c r="D209" s="215">
        <f>D210</f>
        <v>15836.5</v>
      </c>
      <c r="E209" s="215">
        <f>E210</f>
        <v>13769.5</v>
      </c>
      <c r="F209" s="215">
        <f>F210</f>
        <v>15836.5</v>
      </c>
      <c r="G209" s="213">
        <f t="shared" si="109"/>
        <v>1.2999999999999999E-2</v>
      </c>
      <c r="H209" s="214">
        <f t="shared" si="110"/>
        <v>0</v>
      </c>
      <c r="I209" s="257">
        <f t="shared" si="111"/>
        <v>1</v>
      </c>
      <c r="J209" s="215">
        <f t="shared" si="95"/>
        <v>2067</v>
      </c>
    </row>
    <row r="210" spans="1:10" s="40" customFormat="1" ht="27" x14ac:dyDescent="0.2">
      <c r="A210" s="15" t="s">
        <v>75</v>
      </c>
      <c r="B210" s="33" t="s">
        <v>110</v>
      </c>
      <c r="C210" s="125">
        <v>15704.2</v>
      </c>
      <c r="D210" s="176">
        <v>15836.5</v>
      </c>
      <c r="E210" s="176">
        <v>13769.5</v>
      </c>
      <c r="F210" s="189">
        <v>15836.5</v>
      </c>
      <c r="G210" s="197">
        <f t="shared" si="109"/>
        <v>1.2999999999999999E-2</v>
      </c>
      <c r="H210" s="198">
        <f t="shared" si="110"/>
        <v>0</v>
      </c>
      <c r="I210" s="252">
        <f t="shared" si="111"/>
        <v>1</v>
      </c>
      <c r="J210" s="115">
        <f t="shared" si="95"/>
        <v>2067</v>
      </c>
    </row>
    <row r="211" spans="1:10" s="24" customFormat="1" ht="40.5" x14ac:dyDescent="0.2">
      <c r="A211" s="245">
        <v>1400</v>
      </c>
      <c r="B211" s="80" t="s">
        <v>156</v>
      </c>
      <c r="C211" s="215">
        <f>C212</f>
        <v>134773.5</v>
      </c>
      <c r="D211" s="215">
        <f>D212</f>
        <v>150000</v>
      </c>
      <c r="E211" s="79">
        <f>E212</f>
        <v>210640.9</v>
      </c>
      <c r="F211" s="79">
        <f>F212</f>
        <v>150000</v>
      </c>
      <c r="G211" s="77">
        <f t="shared" si="109"/>
        <v>0.11899999999999999</v>
      </c>
      <c r="H211" s="78">
        <f t="shared" si="110"/>
        <v>0</v>
      </c>
      <c r="I211" s="257">
        <f t="shared" si="111"/>
        <v>1</v>
      </c>
      <c r="J211" s="215">
        <f t="shared" ref="J211:J212" si="112">F211-E211</f>
        <v>-60640.9</v>
      </c>
    </row>
    <row r="212" spans="1:10" s="40" customFormat="1" x14ac:dyDescent="0.2">
      <c r="A212" s="15" t="s">
        <v>155</v>
      </c>
      <c r="B212" s="33" t="s">
        <v>157</v>
      </c>
      <c r="C212" s="125">
        <v>134773.5</v>
      </c>
      <c r="D212" s="176">
        <v>150000</v>
      </c>
      <c r="E212" s="176">
        <v>210640.9</v>
      </c>
      <c r="F212" s="189">
        <v>150000</v>
      </c>
      <c r="G212" s="197">
        <f t="shared" si="109"/>
        <v>0.11899999999999999</v>
      </c>
      <c r="H212" s="198">
        <f t="shared" si="110"/>
        <v>0</v>
      </c>
      <c r="I212" s="252">
        <f t="shared" si="111"/>
        <v>1</v>
      </c>
      <c r="J212" s="115">
        <f t="shared" si="112"/>
        <v>-60640.9</v>
      </c>
    </row>
    <row r="213" spans="1:10" s="24" customFormat="1" ht="16.5" x14ac:dyDescent="0.2">
      <c r="A213" s="75"/>
      <c r="B213" s="83" t="s">
        <v>55</v>
      </c>
      <c r="C213" s="215">
        <f>C57+C76+C83+C117+C162+C176+C192+C195+C209+C211</f>
        <v>697032.5</v>
      </c>
      <c r="D213" s="215">
        <f>D57+D76+D83+D117+D162+D176+D192+D195+D209+D211</f>
        <v>1273840.3</v>
      </c>
      <c r="E213" s="215">
        <f>E57+E76+E83+E117+E162+E176+E192+E195+E209+E211</f>
        <v>1072958.8999999999</v>
      </c>
      <c r="F213" s="244">
        <f>F57+F76+F83+F117+F162+F176+F192+F195+F209+F211</f>
        <v>1259778.7</v>
      </c>
      <c r="G213" s="77">
        <f t="shared" si="109"/>
        <v>1</v>
      </c>
      <c r="H213" s="79">
        <f>H57+H76+H83+H117+H162+H176+H192+H195+H209</f>
        <v>-14061.6</v>
      </c>
      <c r="I213" s="213">
        <f t="shared" si="111"/>
        <v>0.98899999999999999</v>
      </c>
      <c r="J213" s="215">
        <f>F213-E213</f>
        <v>186819.8</v>
      </c>
    </row>
    <row r="214" spans="1:10" s="1" customFormat="1" ht="16.5" x14ac:dyDescent="0.2">
      <c r="A214" s="30"/>
      <c r="B214" s="66"/>
      <c r="C214" s="129"/>
      <c r="D214" s="208"/>
      <c r="E214" s="218"/>
      <c r="F214" s="239"/>
      <c r="G214" s="219"/>
      <c r="H214" s="220"/>
      <c r="I214" s="219"/>
      <c r="J214" s="218"/>
    </row>
    <row r="215" spans="1:10" x14ac:dyDescent="0.2">
      <c r="A215" s="17"/>
      <c r="B215" s="5" t="s">
        <v>67</v>
      </c>
      <c r="C215" s="277">
        <f>C54-C213</f>
        <v>-20000</v>
      </c>
      <c r="D215" s="279">
        <f>D54-D213</f>
        <v>-66304.3</v>
      </c>
      <c r="E215" s="279">
        <f>E54-E213</f>
        <v>-19167.5</v>
      </c>
      <c r="F215" s="279">
        <f>F54-F213</f>
        <v>-57448.9</v>
      </c>
      <c r="G215" s="269">
        <f>F215/F215</f>
        <v>1</v>
      </c>
      <c r="H215" s="271">
        <f>F215-D215</f>
        <v>8855.4</v>
      </c>
      <c r="I215" s="269">
        <f>F215/D215</f>
        <v>0.86599999999999999</v>
      </c>
      <c r="J215" s="274">
        <f>F215-E215</f>
        <v>-38281.4</v>
      </c>
    </row>
    <row r="216" spans="1:10" x14ac:dyDescent="0.2">
      <c r="A216" s="17"/>
      <c r="B216" s="5" t="s">
        <v>68</v>
      </c>
      <c r="C216" s="278"/>
      <c r="D216" s="280"/>
      <c r="E216" s="280"/>
      <c r="F216" s="280"/>
      <c r="G216" s="270"/>
      <c r="H216" s="272"/>
      <c r="I216" s="270"/>
      <c r="J216" s="275"/>
    </row>
    <row r="217" spans="1:10" ht="27" x14ac:dyDescent="0.2">
      <c r="A217" s="17"/>
      <c r="B217" s="5" t="s">
        <v>69</v>
      </c>
      <c r="C217" s="127">
        <v>20000</v>
      </c>
      <c r="D217" s="221">
        <f>D218+D221</f>
        <v>66304.3</v>
      </c>
      <c r="E217" s="221">
        <f>E218+E221</f>
        <v>19167.5</v>
      </c>
      <c r="F217" s="221">
        <f>F218+F221</f>
        <v>57448.9</v>
      </c>
      <c r="G217" s="217">
        <f>F217/F217</f>
        <v>1</v>
      </c>
      <c r="H217" s="222">
        <f t="shared" ref="H217:H223" si="113">F217-D217</f>
        <v>-8855.4</v>
      </c>
      <c r="I217" s="217">
        <f t="shared" ref="I217:I223" si="114">F217/D217</f>
        <v>0.86599999999999999</v>
      </c>
      <c r="J217" s="216">
        <f>F217-E217</f>
        <v>38281.4</v>
      </c>
    </row>
    <row r="218" spans="1:10" ht="27" x14ac:dyDescent="0.2">
      <c r="A218" s="41" t="s">
        <v>84</v>
      </c>
      <c r="B218" s="67" t="s">
        <v>85</v>
      </c>
      <c r="C218" s="130">
        <f>C219+C220</f>
        <v>20000</v>
      </c>
      <c r="D218" s="216">
        <f>D219+D220</f>
        <v>61183.1</v>
      </c>
      <c r="E218" s="216">
        <f>E219+E220</f>
        <v>20000</v>
      </c>
      <c r="F218" s="216">
        <f>F219+F220</f>
        <v>60000</v>
      </c>
      <c r="G218" s="217">
        <v>0</v>
      </c>
      <c r="H218" s="222">
        <f t="shared" si="113"/>
        <v>-1183.0999999999999</v>
      </c>
      <c r="I218" s="217">
        <f t="shared" si="114"/>
        <v>0.98099999999999998</v>
      </c>
      <c r="J218" s="189">
        <f>F218-E218</f>
        <v>40000</v>
      </c>
    </row>
    <row r="219" spans="1:10" s="40" customFormat="1" ht="27" x14ac:dyDescent="0.2">
      <c r="A219" s="16" t="s">
        <v>80</v>
      </c>
      <c r="B219" s="68" t="s">
        <v>81</v>
      </c>
      <c r="C219" s="125">
        <v>60000</v>
      </c>
      <c r="D219" s="189">
        <v>101183.1</v>
      </c>
      <c r="E219" s="189">
        <v>168500</v>
      </c>
      <c r="F219" s="189">
        <v>100000</v>
      </c>
      <c r="G219" s="217">
        <v>0</v>
      </c>
      <c r="H219" s="223">
        <f t="shared" si="113"/>
        <v>-1183.0999999999999</v>
      </c>
      <c r="I219" s="224">
        <f t="shared" si="114"/>
        <v>0.98799999999999999</v>
      </c>
      <c r="J219" s="189">
        <f>F219-E219</f>
        <v>-68500</v>
      </c>
    </row>
    <row r="220" spans="1:10" s="40" customFormat="1" ht="27" x14ac:dyDescent="0.2">
      <c r="A220" s="16" t="s">
        <v>82</v>
      </c>
      <c r="B220" s="68" t="s">
        <v>83</v>
      </c>
      <c r="C220" s="125">
        <v>-40000</v>
      </c>
      <c r="D220" s="189">
        <v>-40000</v>
      </c>
      <c r="E220" s="189">
        <v>-148500</v>
      </c>
      <c r="F220" s="189">
        <v>-40000</v>
      </c>
      <c r="G220" s="217">
        <v>0</v>
      </c>
      <c r="H220" s="223">
        <f t="shared" si="113"/>
        <v>0</v>
      </c>
      <c r="I220" s="224">
        <f t="shared" si="114"/>
        <v>1</v>
      </c>
      <c r="J220" s="189">
        <f>F220-E220</f>
        <v>108500</v>
      </c>
    </row>
    <row r="221" spans="1:10" ht="27" x14ac:dyDescent="0.2">
      <c r="A221" s="41" t="s">
        <v>86</v>
      </c>
      <c r="B221" s="67" t="s">
        <v>87</v>
      </c>
      <c r="C221" s="130">
        <f>C222+C223</f>
        <v>0</v>
      </c>
      <c r="D221" s="216">
        <f>D222+D223</f>
        <v>5121.2</v>
      </c>
      <c r="E221" s="216">
        <f>E222+E223</f>
        <v>-832.5</v>
      </c>
      <c r="F221" s="216">
        <f>F222+F223</f>
        <v>-2551.1</v>
      </c>
      <c r="G221" s="217">
        <f>F217/F221</f>
        <v>-22.518999999999998</v>
      </c>
      <c r="H221" s="222">
        <f t="shared" si="113"/>
        <v>-7672.3</v>
      </c>
      <c r="I221" s="217">
        <f t="shared" si="114"/>
        <v>-0.498</v>
      </c>
      <c r="J221" s="221">
        <f>F221-E221</f>
        <v>-1718.6</v>
      </c>
    </row>
    <row r="222" spans="1:10" ht="27" x14ac:dyDescent="0.2">
      <c r="A222" s="15" t="s">
        <v>88</v>
      </c>
      <c r="B222" s="7" t="s">
        <v>51</v>
      </c>
      <c r="C222" s="125">
        <v>0</v>
      </c>
      <c r="D222" s="189">
        <v>-1308719.1000000001</v>
      </c>
      <c r="E222" s="189">
        <v>-1223952.8999999999</v>
      </c>
      <c r="F222" s="189">
        <v>-1302825.8</v>
      </c>
      <c r="G222" s="217">
        <f t="shared" ref="G222:G223" si="115">F218/F222</f>
        <v>-4.5999999999999999E-2</v>
      </c>
      <c r="H222" s="198">
        <f t="shared" si="113"/>
        <v>5893.3</v>
      </c>
      <c r="I222" s="217">
        <f t="shared" si="114"/>
        <v>0.995</v>
      </c>
      <c r="J222" s="115">
        <f>-(J54)</f>
        <v>-148538.4</v>
      </c>
    </row>
    <row r="223" spans="1:10" ht="27" x14ac:dyDescent="0.2">
      <c r="A223" s="15" t="s">
        <v>89</v>
      </c>
      <c r="B223" s="7" t="s">
        <v>52</v>
      </c>
      <c r="C223" s="125">
        <v>0</v>
      </c>
      <c r="D223" s="189">
        <v>1313840.3</v>
      </c>
      <c r="E223" s="189">
        <v>1223120.3999999999</v>
      </c>
      <c r="F223" s="189">
        <v>1300274.7</v>
      </c>
      <c r="G223" s="217">
        <f t="shared" si="115"/>
        <v>7.6999999999999999E-2</v>
      </c>
      <c r="H223" s="198">
        <f t="shared" si="113"/>
        <v>-13565.6</v>
      </c>
      <c r="I223" s="197">
        <f t="shared" si="114"/>
        <v>0.99</v>
      </c>
      <c r="J223" s="115">
        <f>J213</f>
        <v>186819.8</v>
      </c>
    </row>
    <row r="224" spans="1:10" ht="13.5" hidden="1" customHeight="1" x14ac:dyDescent="0.2">
      <c r="A224" s="16" t="s">
        <v>10</v>
      </c>
      <c r="B224" s="10" t="s">
        <v>9</v>
      </c>
      <c r="C224" s="131"/>
      <c r="D224" s="26"/>
      <c r="E224" s="6"/>
      <c r="F224" s="6"/>
      <c r="G224" s="169"/>
      <c r="H224" s="88"/>
      <c r="I224" s="87"/>
      <c r="J224" s="86"/>
    </row>
    <row r="225" spans="1:10" ht="27" hidden="1" customHeight="1" x14ac:dyDescent="0.2">
      <c r="A225" s="84"/>
      <c r="B225" s="85" t="s">
        <v>133</v>
      </c>
      <c r="C225" s="86">
        <f>C73+C159+C167+C182+C200</f>
        <v>97069.8</v>
      </c>
      <c r="D225" s="86">
        <f>D73+D159+D167+D182+D200</f>
        <v>100366.39999999999</v>
      </c>
      <c r="E225" s="86">
        <f>E73+E159+E167+E182+E200</f>
        <v>95247.6</v>
      </c>
      <c r="F225" s="86">
        <f>F73+F159+F167+F182+F200</f>
        <v>100278.1</v>
      </c>
      <c r="G225" s="168">
        <f t="shared" ref="G225:G230" si="116">F225/$F$213</f>
        <v>0.08</v>
      </c>
      <c r="H225" s="93">
        <f t="shared" ref="H225:H230" si="117">F225-D225</f>
        <v>-88.3</v>
      </c>
      <c r="I225" s="92">
        <f t="shared" ref="I225:I230" si="118">F225/D225</f>
        <v>0.999</v>
      </c>
      <c r="J225" s="94">
        <f t="shared" ref="J225:J230" si="119">F225-E225</f>
        <v>5030.5</v>
      </c>
    </row>
    <row r="226" spans="1:10" ht="13.5" hidden="1" customHeight="1" x14ac:dyDescent="0.2">
      <c r="A226" s="84" t="s">
        <v>10</v>
      </c>
      <c r="B226" s="85" t="s">
        <v>132</v>
      </c>
      <c r="C226" s="86">
        <f>C73</f>
        <v>9745.4</v>
      </c>
      <c r="D226" s="86">
        <f t="shared" ref="D226:F226" si="120">D73</f>
        <v>10929.6</v>
      </c>
      <c r="E226" s="86">
        <f t="shared" ref="E226" si="121">E73</f>
        <v>8856.4</v>
      </c>
      <c r="F226" s="86">
        <f t="shared" si="120"/>
        <v>10849.4</v>
      </c>
      <c r="G226" s="168">
        <f t="shared" si="116"/>
        <v>8.9999999999999993E-3</v>
      </c>
      <c r="H226" s="93">
        <f t="shared" si="117"/>
        <v>-80.2</v>
      </c>
      <c r="I226" s="92">
        <f t="shared" si="118"/>
        <v>0.99299999999999999</v>
      </c>
      <c r="J226" s="94">
        <f t="shared" si="119"/>
        <v>1993</v>
      </c>
    </row>
    <row r="227" spans="1:10" ht="13.5" hidden="1" customHeight="1" x14ac:dyDescent="0.2">
      <c r="A227" s="84"/>
      <c r="B227" s="85" t="s">
        <v>162</v>
      </c>
      <c r="C227" s="86">
        <f>C200+C182+C167</f>
        <v>76129.8</v>
      </c>
      <c r="D227" s="86">
        <f>D200+D182+D167</f>
        <v>76463.399999999994</v>
      </c>
      <c r="E227" s="86">
        <f>E200+E182+E167</f>
        <v>74703.899999999994</v>
      </c>
      <c r="F227" s="86">
        <f>F200+F182+F167</f>
        <v>76455.3</v>
      </c>
      <c r="G227" s="168">
        <f t="shared" si="116"/>
        <v>6.0999999999999999E-2</v>
      </c>
      <c r="H227" s="93">
        <f t="shared" si="117"/>
        <v>-8.1</v>
      </c>
      <c r="I227" s="92">
        <f t="shared" si="118"/>
        <v>1</v>
      </c>
      <c r="J227" s="94">
        <f t="shared" si="119"/>
        <v>1751.4</v>
      </c>
    </row>
    <row r="228" spans="1:10" ht="13.5" hidden="1" customHeight="1" x14ac:dyDescent="0.2">
      <c r="A228" s="84" t="s">
        <v>10</v>
      </c>
      <c r="B228" s="85" t="s">
        <v>105</v>
      </c>
      <c r="C228" s="86">
        <f>C74+C169+C184+C202</f>
        <v>8305.9</v>
      </c>
      <c r="D228" s="86">
        <f>D74+D169+D184+D202</f>
        <v>7989.3</v>
      </c>
      <c r="E228" s="86">
        <f>E74+E169+E184+E202</f>
        <v>7439.7</v>
      </c>
      <c r="F228" s="86">
        <f>F74+F169+F184+F202</f>
        <v>7989.3</v>
      </c>
      <c r="G228" s="168">
        <f t="shared" si="116"/>
        <v>6.0000000000000001E-3</v>
      </c>
      <c r="H228" s="93">
        <f t="shared" si="117"/>
        <v>0</v>
      </c>
      <c r="I228" s="92">
        <f t="shared" si="118"/>
        <v>1</v>
      </c>
      <c r="J228" s="94">
        <f t="shared" si="119"/>
        <v>549.6</v>
      </c>
    </row>
    <row r="229" spans="1:10" ht="13.5" hidden="1" customHeight="1" x14ac:dyDescent="0.2">
      <c r="A229" s="84" t="s">
        <v>10</v>
      </c>
      <c r="B229" s="89" t="s">
        <v>74</v>
      </c>
      <c r="C229" s="99"/>
      <c r="D229" s="115"/>
      <c r="E229" s="115"/>
      <c r="F229" s="115"/>
      <c r="G229" s="168">
        <f t="shared" si="116"/>
        <v>0</v>
      </c>
      <c r="H229" s="93">
        <f t="shared" si="117"/>
        <v>0</v>
      </c>
      <c r="I229" s="92" t="e">
        <f t="shared" si="118"/>
        <v>#DIV/0!</v>
      </c>
      <c r="J229" s="94">
        <f t="shared" si="119"/>
        <v>0</v>
      </c>
    </row>
    <row r="230" spans="1:10" ht="13.5" hidden="1" customHeight="1" x14ac:dyDescent="0.2">
      <c r="A230" s="84"/>
      <c r="B230" s="89" t="s">
        <v>111</v>
      </c>
      <c r="C230" s="86">
        <f>C75+C82+C116+C161+C175+C190+C208</f>
        <v>431602.8</v>
      </c>
      <c r="D230" s="86">
        <f>D75+D82+D116+D161+D175+D190+D208</f>
        <v>923520.9</v>
      </c>
      <c r="E230" s="86">
        <f>E75+E82+E116+E161+E175+E190+E208</f>
        <v>416099.4</v>
      </c>
      <c r="F230" s="86">
        <f>F75+F82+F116+F161+F175+F190+F208</f>
        <v>910512</v>
      </c>
      <c r="G230" s="168">
        <f t="shared" si="116"/>
        <v>0.72299999999999998</v>
      </c>
      <c r="H230" s="93">
        <f t="shared" si="117"/>
        <v>-13008.9</v>
      </c>
      <c r="I230" s="92">
        <f t="shared" si="118"/>
        <v>0.98599999999999999</v>
      </c>
      <c r="J230" s="94">
        <f t="shared" si="119"/>
        <v>494412.6</v>
      </c>
    </row>
    <row r="231" spans="1:10" x14ac:dyDescent="0.2">
      <c r="B231" s="101"/>
      <c r="C231" s="28"/>
      <c r="D231" s="29"/>
      <c r="E231" s="29"/>
      <c r="F231" s="29"/>
      <c r="G231" s="31"/>
      <c r="H231" s="32"/>
      <c r="I231" s="31"/>
      <c r="J231" s="29"/>
    </row>
    <row r="232" spans="1:10" x14ac:dyDescent="0.2">
      <c r="A232" s="62"/>
      <c r="D232" s="29"/>
      <c r="G232" s="60" t="s">
        <v>10</v>
      </c>
    </row>
    <row r="233" spans="1:10" x14ac:dyDescent="0.2">
      <c r="B233" s="69"/>
      <c r="C233" s="70"/>
      <c r="D233" s="71"/>
      <c r="E233" s="36"/>
      <c r="F233" s="36"/>
      <c r="G233" s="72"/>
      <c r="H233" s="72"/>
      <c r="I233" s="60" t="s">
        <v>10</v>
      </c>
      <c r="J233" s="2"/>
    </row>
    <row r="234" spans="1:10" x14ac:dyDescent="0.2">
      <c r="B234" s="73"/>
      <c r="C234" s="73"/>
      <c r="D234" s="71"/>
      <c r="E234" s="72"/>
      <c r="F234" s="72"/>
      <c r="G234" s="72"/>
      <c r="H234" s="74"/>
    </row>
    <row r="235" spans="1:10" x14ac:dyDescent="0.2">
      <c r="G235" s="60"/>
    </row>
    <row r="236" spans="1:10" x14ac:dyDescent="0.2">
      <c r="G236" s="60"/>
    </row>
    <row r="237" spans="1:10" x14ac:dyDescent="0.2">
      <c r="G237" s="60"/>
    </row>
    <row r="238" spans="1:10" x14ac:dyDescent="0.2">
      <c r="G238" s="60"/>
    </row>
    <row r="239" spans="1:10" x14ac:dyDescent="0.2">
      <c r="G239" s="60"/>
    </row>
    <row r="240" spans="1:10" x14ac:dyDescent="0.2">
      <c r="G240" s="60"/>
    </row>
    <row r="241" spans="7:7" x14ac:dyDescent="0.2">
      <c r="G241" s="60"/>
    </row>
    <row r="242" spans="7:7" x14ac:dyDescent="0.2">
      <c r="G242" s="60"/>
    </row>
    <row r="243" spans="7:7" x14ac:dyDescent="0.2">
      <c r="G243" s="60"/>
    </row>
    <row r="244" spans="7:7" x14ac:dyDescent="0.2">
      <c r="G244" s="60"/>
    </row>
    <row r="245" spans="7:7" x14ac:dyDescent="0.2">
      <c r="G245" s="60"/>
    </row>
    <row r="246" spans="7:7" x14ac:dyDescent="0.2">
      <c r="G246" s="60"/>
    </row>
    <row r="247" spans="7:7" x14ac:dyDescent="0.2">
      <c r="G247" s="60"/>
    </row>
    <row r="248" spans="7:7" x14ac:dyDescent="0.2">
      <c r="G248" s="60"/>
    </row>
    <row r="249" spans="7:7" x14ac:dyDescent="0.2">
      <c r="G249" s="60"/>
    </row>
    <row r="250" spans="7:7" x14ac:dyDescent="0.2">
      <c r="G250" s="60"/>
    </row>
    <row r="251" spans="7:7" x14ac:dyDescent="0.2">
      <c r="G251" s="60"/>
    </row>
    <row r="252" spans="7:7" x14ac:dyDescent="0.2">
      <c r="G252" s="60"/>
    </row>
    <row r="253" spans="7:7" x14ac:dyDescent="0.2">
      <c r="G253" s="60"/>
    </row>
    <row r="254" spans="7:7" x14ac:dyDescent="0.2">
      <c r="G254" s="60"/>
    </row>
    <row r="255" spans="7:7" x14ac:dyDescent="0.2">
      <c r="G255" s="60"/>
    </row>
    <row r="256" spans="7:7" x14ac:dyDescent="0.2">
      <c r="G256" s="60"/>
    </row>
    <row r="257" spans="7:7" x14ac:dyDescent="0.2">
      <c r="G257" s="60"/>
    </row>
    <row r="258" spans="7:7" x14ac:dyDescent="0.2">
      <c r="G258" s="60"/>
    </row>
    <row r="259" spans="7:7" x14ac:dyDescent="0.2">
      <c r="G259" s="60"/>
    </row>
    <row r="260" spans="7:7" x14ac:dyDescent="0.2">
      <c r="G260" s="60"/>
    </row>
    <row r="261" spans="7:7" x14ac:dyDescent="0.2">
      <c r="G261" s="60"/>
    </row>
    <row r="262" spans="7:7" x14ac:dyDescent="0.2">
      <c r="G262" s="60"/>
    </row>
    <row r="263" spans="7:7" x14ac:dyDescent="0.2">
      <c r="G263" s="60"/>
    </row>
    <row r="264" spans="7:7" x14ac:dyDescent="0.2">
      <c r="G264" s="60"/>
    </row>
    <row r="265" spans="7:7" x14ac:dyDescent="0.2">
      <c r="G265" s="60"/>
    </row>
    <row r="266" spans="7:7" x14ac:dyDescent="0.2">
      <c r="G266" s="60"/>
    </row>
    <row r="267" spans="7:7" x14ac:dyDescent="0.2">
      <c r="G267" s="60"/>
    </row>
    <row r="268" spans="7:7" x14ac:dyDescent="0.2">
      <c r="G268" s="60"/>
    </row>
    <row r="269" spans="7:7" x14ac:dyDescent="0.2">
      <c r="G269" s="60"/>
    </row>
    <row r="270" spans="7:7" x14ac:dyDescent="0.2">
      <c r="G270" s="60"/>
    </row>
    <row r="271" spans="7:7" x14ac:dyDescent="0.2">
      <c r="G271" s="60"/>
    </row>
    <row r="272" spans="7:7" x14ac:dyDescent="0.2">
      <c r="G272" s="60"/>
    </row>
    <row r="273" spans="7:7" x14ac:dyDescent="0.2">
      <c r="G273" s="60"/>
    </row>
    <row r="274" spans="7:7" x14ac:dyDescent="0.2">
      <c r="G274" s="60"/>
    </row>
    <row r="275" spans="7:7" x14ac:dyDescent="0.2">
      <c r="G275" s="60"/>
    </row>
    <row r="276" spans="7:7" x14ac:dyDescent="0.2">
      <c r="G276" s="60"/>
    </row>
    <row r="277" spans="7:7" x14ac:dyDescent="0.2">
      <c r="G277" s="60"/>
    </row>
    <row r="278" spans="7:7" x14ac:dyDescent="0.2">
      <c r="G278" s="60"/>
    </row>
    <row r="279" spans="7:7" x14ac:dyDescent="0.2">
      <c r="G279" s="60"/>
    </row>
    <row r="280" spans="7:7" x14ac:dyDescent="0.2">
      <c r="G280" s="60"/>
    </row>
    <row r="281" spans="7:7" x14ac:dyDescent="0.2">
      <c r="G281" s="60"/>
    </row>
    <row r="282" spans="7:7" x14ac:dyDescent="0.2">
      <c r="G282" s="60"/>
    </row>
    <row r="283" spans="7:7" x14ac:dyDescent="0.2">
      <c r="G283" s="60"/>
    </row>
    <row r="284" spans="7:7" x14ac:dyDescent="0.2">
      <c r="G284" s="60"/>
    </row>
    <row r="285" spans="7:7" x14ac:dyDescent="0.2">
      <c r="G285" s="60"/>
    </row>
    <row r="286" spans="7:7" x14ac:dyDescent="0.2">
      <c r="G286" s="60"/>
    </row>
    <row r="287" spans="7:7" x14ac:dyDescent="0.2">
      <c r="G287" s="60"/>
    </row>
    <row r="288" spans="7:7" x14ac:dyDescent="0.2">
      <c r="G288" s="60"/>
    </row>
    <row r="289" spans="7:7" x14ac:dyDescent="0.2">
      <c r="G289" s="60"/>
    </row>
    <row r="290" spans="7:7" x14ac:dyDescent="0.2">
      <c r="G290" s="60"/>
    </row>
    <row r="291" spans="7:7" x14ac:dyDescent="0.2">
      <c r="G291" s="60"/>
    </row>
    <row r="292" spans="7:7" x14ac:dyDescent="0.2">
      <c r="G292" s="60"/>
    </row>
    <row r="293" spans="7:7" x14ac:dyDescent="0.2">
      <c r="G293" s="60"/>
    </row>
    <row r="294" spans="7:7" x14ac:dyDescent="0.2">
      <c r="G294" s="60"/>
    </row>
    <row r="295" spans="7:7" x14ac:dyDescent="0.2">
      <c r="G295" s="60"/>
    </row>
    <row r="296" spans="7:7" x14ac:dyDescent="0.2">
      <c r="G296" s="60"/>
    </row>
    <row r="297" spans="7:7" x14ac:dyDescent="0.2">
      <c r="G297" s="60"/>
    </row>
    <row r="298" spans="7:7" x14ac:dyDescent="0.2">
      <c r="G298" s="60"/>
    </row>
    <row r="299" spans="7:7" x14ac:dyDescent="0.2">
      <c r="G299" s="60"/>
    </row>
    <row r="300" spans="7:7" x14ac:dyDescent="0.2">
      <c r="G300" s="60"/>
    </row>
    <row r="301" spans="7:7" x14ac:dyDescent="0.2">
      <c r="G301" s="60"/>
    </row>
    <row r="302" spans="7:7" x14ac:dyDescent="0.2">
      <c r="G302" s="60"/>
    </row>
    <row r="303" spans="7:7" x14ac:dyDescent="0.2">
      <c r="G303" s="60"/>
    </row>
    <row r="304" spans="7:7" x14ac:dyDescent="0.2">
      <c r="G304" s="60"/>
    </row>
    <row r="305" spans="7:7" x14ac:dyDescent="0.2">
      <c r="G305" s="60"/>
    </row>
    <row r="306" spans="7:7" x14ac:dyDescent="0.2">
      <c r="G306" s="60"/>
    </row>
    <row r="307" spans="7:7" x14ac:dyDescent="0.2">
      <c r="G307" s="60"/>
    </row>
    <row r="308" spans="7:7" x14ac:dyDescent="0.2">
      <c r="G308" s="60"/>
    </row>
    <row r="309" spans="7:7" x14ac:dyDescent="0.2">
      <c r="G309" s="60"/>
    </row>
    <row r="310" spans="7:7" x14ac:dyDescent="0.2">
      <c r="G310" s="60"/>
    </row>
    <row r="311" spans="7:7" x14ac:dyDescent="0.2">
      <c r="G311" s="60"/>
    </row>
    <row r="312" spans="7:7" x14ac:dyDescent="0.2">
      <c r="G312" s="60"/>
    </row>
    <row r="313" spans="7:7" x14ac:dyDescent="0.2">
      <c r="G313" s="60"/>
    </row>
    <row r="314" spans="7:7" x14ac:dyDescent="0.2">
      <c r="G314" s="60"/>
    </row>
    <row r="315" spans="7:7" x14ac:dyDescent="0.2">
      <c r="G315" s="60"/>
    </row>
    <row r="316" spans="7:7" x14ac:dyDescent="0.2">
      <c r="G316" s="60"/>
    </row>
    <row r="317" spans="7:7" x14ac:dyDescent="0.2">
      <c r="G317" s="60"/>
    </row>
    <row r="318" spans="7:7" x14ac:dyDescent="0.2">
      <c r="G318" s="60"/>
    </row>
    <row r="319" spans="7:7" x14ac:dyDescent="0.2">
      <c r="G319" s="60"/>
    </row>
    <row r="320" spans="7:7" x14ac:dyDescent="0.2">
      <c r="G320" s="60"/>
    </row>
    <row r="321" spans="7:7" x14ac:dyDescent="0.2">
      <c r="G321" s="60"/>
    </row>
    <row r="322" spans="7:7" x14ac:dyDescent="0.2">
      <c r="G322" s="60"/>
    </row>
    <row r="323" spans="7:7" x14ac:dyDescent="0.2">
      <c r="G323" s="60"/>
    </row>
    <row r="324" spans="7:7" x14ac:dyDescent="0.2">
      <c r="G324" s="60"/>
    </row>
    <row r="325" spans="7:7" x14ac:dyDescent="0.2">
      <c r="G325" s="60"/>
    </row>
    <row r="326" spans="7:7" x14ac:dyDescent="0.2">
      <c r="G326" s="60"/>
    </row>
    <row r="327" spans="7:7" x14ac:dyDescent="0.2">
      <c r="G327" s="60"/>
    </row>
    <row r="328" spans="7:7" x14ac:dyDescent="0.2">
      <c r="G328" s="60"/>
    </row>
    <row r="329" spans="7:7" x14ac:dyDescent="0.2">
      <c r="G329" s="60"/>
    </row>
    <row r="330" spans="7:7" x14ac:dyDescent="0.2">
      <c r="G330" s="60"/>
    </row>
    <row r="331" spans="7:7" x14ac:dyDescent="0.2">
      <c r="G331" s="60"/>
    </row>
    <row r="332" spans="7:7" x14ac:dyDescent="0.2">
      <c r="G332" s="60"/>
    </row>
    <row r="333" spans="7:7" x14ac:dyDescent="0.2">
      <c r="G333" s="60"/>
    </row>
    <row r="334" spans="7:7" x14ac:dyDescent="0.2">
      <c r="G334" s="60"/>
    </row>
    <row r="335" spans="7:7" x14ac:dyDescent="0.2">
      <c r="G335" s="60"/>
    </row>
    <row r="336" spans="7:7" x14ac:dyDescent="0.2">
      <c r="G336" s="60"/>
    </row>
    <row r="337" spans="7:7" x14ac:dyDescent="0.2">
      <c r="G337" s="60"/>
    </row>
    <row r="338" spans="7:7" x14ac:dyDescent="0.2">
      <c r="G338" s="60"/>
    </row>
    <row r="339" spans="7:7" x14ac:dyDescent="0.2">
      <c r="G339" s="60"/>
    </row>
    <row r="340" spans="7:7" x14ac:dyDescent="0.2">
      <c r="G340" s="60"/>
    </row>
    <row r="341" spans="7:7" x14ac:dyDescent="0.2">
      <c r="G341" s="60"/>
    </row>
    <row r="342" spans="7:7" x14ac:dyDescent="0.2">
      <c r="G342" s="60"/>
    </row>
    <row r="343" spans="7:7" x14ac:dyDescent="0.2">
      <c r="G343" s="60"/>
    </row>
    <row r="344" spans="7:7" x14ac:dyDescent="0.2">
      <c r="G344" s="60"/>
    </row>
    <row r="345" spans="7:7" x14ac:dyDescent="0.2">
      <c r="G345" s="60"/>
    </row>
    <row r="346" spans="7:7" x14ac:dyDescent="0.2">
      <c r="G346" s="60"/>
    </row>
    <row r="347" spans="7:7" x14ac:dyDescent="0.2">
      <c r="G347" s="60"/>
    </row>
    <row r="348" spans="7:7" x14ac:dyDescent="0.2">
      <c r="G348" s="60"/>
    </row>
    <row r="349" spans="7:7" x14ac:dyDescent="0.2">
      <c r="G349" s="60"/>
    </row>
    <row r="350" spans="7:7" x14ac:dyDescent="0.2">
      <c r="G350" s="60"/>
    </row>
    <row r="351" spans="7:7" x14ac:dyDescent="0.2">
      <c r="G351" s="60"/>
    </row>
    <row r="352" spans="7:7" x14ac:dyDescent="0.2">
      <c r="G352" s="60"/>
    </row>
    <row r="353" spans="7:7" x14ac:dyDescent="0.2">
      <c r="G353" s="60"/>
    </row>
    <row r="354" spans="7:7" x14ac:dyDescent="0.2">
      <c r="G354" s="60"/>
    </row>
    <row r="355" spans="7:7" x14ac:dyDescent="0.2">
      <c r="G355" s="60"/>
    </row>
    <row r="356" spans="7:7" x14ac:dyDescent="0.2">
      <c r="G356" s="60"/>
    </row>
    <row r="357" spans="7:7" x14ac:dyDescent="0.2">
      <c r="G357" s="60"/>
    </row>
    <row r="358" spans="7:7" x14ac:dyDescent="0.2">
      <c r="G358" s="60"/>
    </row>
    <row r="359" spans="7:7" x14ac:dyDescent="0.2">
      <c r="G359" s="60"/>
    </row>
    <row r="360" spans="7:7" x14ac:dyDescent="0.2">
      <c r="G360" s="60"/>
    </row>
    <row r="361" spans="7:7" x14ac:dyDescent="0.2">
      <c r="G361" s="60"/>
    </row>
    <row r="362" spans="7:7" x14ac:dyDescent="0.2">
      <c r="G362" s="60"/>
    </row>
    <row r="363" spans="7:7" x14ac:dyDescent="0.2">
      <c r="G363" s="60"/>
    </row>
    <row r="364" spans="7:7" x14ac:dyDescent="0.2">
      <c r="G364" s="60"/>
    </row>
    <row r="365" spans="7:7" x14ac:dyDescent="0.2">
      <c r="G365" s="60"/>
    </row>
    <row r="366" spans="7:7" x14ac:dyDescent="0.2">
      <c r="G366" s="60"/>
    </row>
    <row r="367" spans="7:7" x14ac:dyDescent="0.2">
      <c r="G367" s="60"/>
    </row>
    <row r="368" spans="7:7" x14ac:dyDescent="0.2">
      <c r="G368" s="60"/>
    </row>
    <row r="369" spans="7:7" x14ac:dyDescent="0.2">
      <c r="G369" s="60"/>
    </row>
    <row r="370" spans="7:7" x14ac:dyDescent="0.2">
      <c r="G370" s="60"/>
    </row>
    <row r="371" spans="7:7" x14ac:dyDescent="0.2">
      <c r="G371" s="60"/>
    </row>
    <row r="372" spans="7:7" x14ac:dyDescent="0.2">
      <c r="G372" s="60"/>
    </row>
    <row r="373" spans="7:7" x14ac:dyDescent="0.2">
      <c r="G373" s="60"/>
    </row>
    <row r="374" spans="7:7" x14ac:dyDescent="0.2">
      <c r="G374" s="60"/>
    </row>
    <row r="375" spans="7:7" x14ac:dyDescent="0.2">
      <c r="G375" s="60"/>
    </row>
    <row r="376" spans="7:7" x14ac:dyDescent="0.2">
      <c r="G376" s="60"/>
    </row>
    <row r="377" spans="7:7" x14ac:dyDescent="0.2">
      <c r="G377" s="60"/>
    </row>
    <row r="378" spans="7:7" x14ac:dyDescent="0.2">
      <c r="G378" s="60"/>
    </row>
    <row r="379" spans="7:7" x14ac:dyDescent="0.2">
      <c r="G379" s="60"/>
    </row>
    <row r="380" spans="7:7" x14ac:dyDescent="0.2">
      <c r="G380" s="60"/>
    </row>
    <row r="381" spans="7:7" x14ac:dyDescent="0.2">
      <c r="G381" s="60"/>
    </row>
    <row r="382" spans="7:7" x14ac:dyDescent="0.2">
      <c r="G382" s="60"/>
    </row>
    <row r="383" spans="7:7" x14ac:dyDescent="0.2">
      <c r="G383" s="60"/>
    </row>
    <row r="384" spans="7:7" x14ac:dyDescent="0.2">
      <c r="G384" s="60"/>
    </row>
    <row r="385" spans="7:7" x14ac:dyDescent="0.2">
      <c r="G385" s="60"/>
    </row>
    <row r="386" spans="7:7" x14ac:dyDescent="0.2">
      <c r="G386" s="60"/>
    </row>
    <row r="387" spans="7:7" x14ac:dyDescent="0.2">
      <c r="G387" s="60"/>
    </row>
    <row r="388" spans="7:7" x14ac:dyDescent="0.2">
      <c r="G388" s="60"/>
    </row>
    <row r="389" spans="7:7" x14ac:dyDescent="0.2">
      <c r="G389" s="60"/>
    </row>
    <row r="390" spans="7:7" x14ac:dyDescent="0.2">
      <c r="G390" s="60"/>
    </row>
    <row r="391" spans="7:7" x14ac:dyDescent="0.2">
      <c r="G391" s="60"/>
    </row>
    <row r="392" spans="7:7" x14ac:dyDescent="0.2">
      <c r="G392" s="60"/>
    </row>
    <row r="393" spans="7:7" x14ac:dyDescent="0.2">
      <c r="G393" s="60"/>
    </row>
    <row r="394" spans="7:7" x14ac:dyDescent="0.2">
      <c r="G394" s="60"/>
    </row>
    <row r="395" spans="7:7" x14ac:dyDescent="0.2">
      <c r="G395" s="60"/>
    </row>
    <row r="396" spans="7:7" x14ac:dyDescent="0.2">
      <c r="G396" s="60"/>
    </row>
    <row r="397" spans="7:7" x14ac:dyDescent="0.2">
      <c r="G397" s="60"/>
    </row>
    <row r="398" spans="7:7" x14ac:dyDescent="0.2">
      <c r="G398" s="60"/>
    </row>
    <row r="399" spans="7:7" x14ac:dyDescent="0.2">
      <c r="G399" s="60"/>
    </row>
    <row r="400" spans="7:7" x14ac:dyDescent="0.2">
      <c r="G400" s="60"/>
    </row>
    <row r="401" spans="7:7" x14ac:dyDescent="0.2">
      <c r="G401" s="60"/>
    </row>
    <row r="402" spans="7:7" x14ac:dyDescent="0.2">
      <c r="G402" s="60"/>
    </row>
    <row r="403" spans="7:7" x14ac:dyDescent="0.2">
      <c r="G403" s="60"/>
    </row>
    <row r="404" spans="7:7" x14ac:dyDescent="0.2">
      <c r="G404" s="60"/>
    </row>
    <row r="405" spans="7:7" x14ac:dyDescent="0.2">
      <c r="G405" s="60"/>
    </row>
    <row r="406" spans="7:7" x14ac:dyDescent="0.2">
      <c r="G406" s="60"/>
    </row>
    <row r="407" spans="7:7" x14ac:dyDescent="0.2">
      <c r="G407" s="60"/>
    </row>
    <row r="408" spans="7:7" x14ac:dyDescent="0.2">
      <c r="G408" s="60"/>
    </row>
    <row r="409" spans="7:7" x14ac:dyDescent="0.2">
      <c r="G409" s="60"/>
    </row>
    <row r="410" spans="7:7" x14ac:dyDescent="0.2">
      <c r="G410" s="60"/>
    </row>
    <row r="411" spans="7:7" x14ac:dyDescent="0.2">
      <c r="G411" s="60"/>
    </row>
    <row r="412" spans="7:7" x14ac:dyDescent="0.2">
      <c r="G412" s="60"/>
    </row>
    <row r="413" spans="7:7" x14ac:dyDescent="0.2">
      <c r="G413" s="60"/>
    </row>
    <row r="414" spans="7:7" x14ac:dyDescent="0.2">
      <c r="G414" s="60"/>
    </row>
    <row r="415" spans="7:7" x14ac:dyDescent="0.2">
      <c r="G415" s="60"/>
    </row>
    <row r="416" spans="7:7" x14ac:dyDescent="0.2">
      <c r="G416" s="60"/>
    </row>
    <row r="417" spans="7:7" x14ac:dyDescent="0.2">
      <c r="G417" s="60"/>
    </row>
    <row r="418" spans="7:7" x14ac:dyDescent="0.2">
      <c r="G418" s="60"/>
    </row>
    <row r="419" spans="7:7" x14ac:dyDescent="0.2">
      <c r="G419" s="60"/>
    </row>
    <row r="420" spans="7:7" x14ac:dyDescent="0.2">
      <c r="G420" s="60"/>
    </row>
    <row r="421" spans="7:7" x14ac:dyDescent="0.2">
      <c r="G421" s="60"/>
    </row>
    <row r="422" spans="7:7" x14ac:dyDescent="0.2">
      <c r="G422" s="60"/>
    </row>
    <row r="423" spans="7:7" x14ac:dyDescent="0.2">
      <c r="G423" s="60"/>
    </row>
    <row r="424" spans="7:7" x14ac:dyDescent="0.2">
      <c r="G424" s="60"/>
    </row>
    <row r="425" spans="7:7" x14ac:dyDescent="0.2">
      <c r="G425" s="60"/>
    </row>
    <row r="426" spans="7:7" x14ac:dyDescent="0.2">
      <c r="G426" s="60"/>
    </row>
    <row r="427" spans="7:7" x14ac:dyDescent="0.2">
      <c r="G427" s="60"/>
    </row>
    <row r="428" spans="7:7" x14ac:dyDescent="0.2">
      <c r="G428" s="60"/>
    </row>
    <row r="429" spans="7:7" x14ac:dyDescent="0.2">
      <c r="G429" s="60"/>
    </row>
    <row r="430" spans="7:7" x14ac:dyDescent="0.2">
      <c r="G430" s="60"/>
    </row>
    <row r="431" spans="7:7" x14ac:dyDescent="0.2">
      <c r="G431" s="60"/>
    </row>
    <row r="432" spans="7:7" x14ac:dyDescent="0.2">
      <c r="G432" s="60"/>
    </row>
    <row r="433" spans="7:7" x14ac:dyDescent="0.2">
      <c r="G433" s="60"/>
    </row>
    <row r="434" spans="7:7" x14ac:dyDescent="0.2">
      <c r="G434" s="60"/>
    </row>
    <row r="435" spans="7:7" x14ac:dyDescent="0.2">
      <c r="G435" s="60"/>
    </row>
    <row r="436" spans="7:7" x14ac:dyDescent="0.2">
      <c r="G436" s="60"/>
    </row>
    <row r="437" spans="7:7" x14ac:dyDescent="0.2">
      <c r="G437" s="60"/>
    </row>
    <row r="438" spans="7:7" x14ac:dyDescent="0.2">
      <c r="G438" s="60"/>
    </row>
    <row r="439" spans="7:7" x14ac:dyDescent="0.2">
      <c r="G439" s="60"/>
    </row>
    <row r="440" spans="7:7" x14ac:dyDescent="0.2">
      <c r="G440" s="60"/>
    </row>
    <row r="441" spans="7:7" x14ac:dyDescent="0.2">
      <c r="G441" s="60"/>
    </row>
    <row r="442" spans="7:7" x14ac:dyDescent="0.2">
      <c r="G442" s="60"/>
    </row>
    <row r="443" spans="7:7" x14ac:dyDescent="0.2">
      <c r="G443" s="60"/>
    </row>
    <row r="444" spans="7:7" x14ac:dyDescent="0.2">
      <c r="G444" s="60"/>
    </row>
    <row r="445" spans="7:7" x14ac:dyDescent="0.2">
      <c r="G445" s="60"/>
    </row>
    <row r="446" spans="7:7" x14ac:dyDescent="0.2">
      <c r="G446" s="60"/>
    </row>
    <row r="447" spans="7:7" x14ac:dyDescent="0.2">
      <c r="G447" s="60"/>
    </row>
    <row r="448" spans="7:7" x14ac:dyDescent="0.2">
      <c r="G448" s="60"/>
    </row>
    <row r="449" spans="7:7" x14ac:dyDescent="0.2">
      <c r="G449" s="60"/>
    </row>
    <row r="450" spans="7:7" x14ac:dyDescent="0.2">
      <c r="G450" s="60"/>
    </row>
    <row r="451" spans="7:7" x14ac:dyDescent="0.2">
      <c r="G451" s="60"/>
    </row>
    <row r="452" spans="7:7" x14ac:dyDescent="0.2">
      <c r="G452" s="60"/>
    </row>
    <row r="453" spans="7:7" x14ac:dyDescent="0.2">
      <c r="G453" s="60"/>
    </row>
    <row r="454" spans="7:7" x14ac:dyDescent="0.2">
      <c r="G454" s="60"/>
    </row>
    <row r="455" spans="7:7" x14ac:dyDescent="0.2">
      <c r="G455" s="60"/>
    </row>
    <row r="456" spans="7:7" x14ac:dyDescent="0.2">
      <c r="G456" s="60"/>
    </row>
    <row r="457" spans="7:7" x14ac:dyDescent="0.2">
      <c r="G457" s="60"/>
    </row>
    <row r="458" spans="7:7" x14ac:dyDescent="0.2">
      <c r="G458" s="60"/>
    </row>
    <row r="459" spans="7:7" x14ac:dyDescent="0.2">
      <c r="G459" s="60"/>
    </row>
    <row r="460" spans="7:7" x14ac:dyDescent="0.2">
      <c r="G460" s="60"/>
    </row>
    <row r="461" spans="7:7" x14ac:dyDescent="0.2">
      <c r="G461" s="60"/>
    </row>
    <row r="462" spans="7:7" x14ac:dyDescent="0.2">
      <c r="G462" s="60"/>
    </row>
    <row r="463" spans="7:7" x14ac:dyDescent="0.2">
      <c r="G463" s="60"/>
    </row>
    <row r="464" spans="7:7" x14ac:dyDescent="0.2">
      <c r="G464" s="60"/>
    </row>
    <row r="465" spans="7:7" x14ac:dyDescent="0.2">
      <c r="G465" s="60"/>
    </row>
    <row r="466" spans="7:7" x14ac:dyDescent="0.2">
      <c r="G466" s="60"/>
    </row>
    <row r="467" spans="7:7" x14ac:dyDescent="0.2">
      <c r="G467" s="60"/>
    </row>
    <row r="468" spans="7:7" x14ac:dyDescent="0.2">
      <c r="G468" s="60"/>
    </row>
    <row r="469" spans="7:7" x14ac:dyDescent="0.2">
      <c r="G469" s="60"/>
    </row>
    <row r="470" spans="7:7" x14ac:dyDescent="0.2">
      <c r="G470" s="60"/>
    </row>
    <row r="471" spans="7:7" x14ac:dyDescent="0.2">
      <c r="G471" s="60"/>
    </row>
    <row r="472" spans="7:7" x14ac:dyDescent="0.2">
      <c r="G472" s="60"/>
    </row>
    <row r="473" spans="7:7" x14ac:dyDescent="0.2">
      <c r="G473" s="60"/>
    </row>
    <row r="474" spans="7:7" x14ac:dyDescent="0.2">
      <c r="G474" s="60"/>
    </row>
    <row r="475" spans="7:7" x14ac:dyDescent="0.2">
      <c r="G475" s="60"/>
    </row>
    <row r="476" spans="7:7" x14ac:dyDescent="0.2">
      <c r="G476" s="60"/>
    </row>
    <row r="477" spans="7:7" x14ac:dyDescent="0.2">
      <c r="G477" s="60"/>
    </row>
    <row r="478" spans="7:7" x14ac:dyDescent="0.2">
      <c r="G478" s="60"/>
    </row>
    <row r="479" spans="7:7" x14ac:dyDescent="0.2">
      <c r="G479" s="60"/>
    </row>
    <row r="480" spans="7:7" x14ac:dyDescent="0.2">
      <c r="G480" s="60"/>
    </row>
    <row r="481" spans="7:7" x14ac:dyDescent="0.2">
      <c r="G481" s="60"/>
    </row>
    <row r="482" spans="7:7" x14ac:dyDescent="0.2">
      <c r="G482" s="60"/>
    </row>
    <row r="483" spans="7:7" x14ac:dyDescent="0.2">
      <c r="G483" s="60"/>
    </row>
  </sheetData>
  <customSheetViews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</customSheetViews>
  <mergeCells count="10">
    <mergeCell ref="G215:G216"/>
    <mergeCell ref="H215:H216"/>
    <mergeCell ref="I215:I216"/>
    <mergeCell ref="G1:J1"/>
    <mergeCell ref="J215:J216"/>
    <mergeCell ref="A2:I2"/>
    <mergeCell ref="C215:C216"/>
    <mergeCell ref="D215:D216"/>
    <mergeCell ref="F215:F216"/>
    <mergeCell ref="E215:E216"/>
  </mergeCells>
  <phoneticPr fontId="0" type="noConversion"/>
  <pageMargins left="0.25" right="0.25" top="0.75" bottom="0.75" header="0.3" footer="0.3"/>
  <pageSetup paperSize="9" scale="69" fitToHeight="0" orientation="portrait" blackAndWhite="1" horizontalDpi="4294967292" verticalDpi="4294967292" r:id="rId29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</vt:lpstr>
      <vt:lpstr>Всего_доходов_2003</vt:lpstr>
      <vt:lpstr>Всего_расходов_2003</vt:lpstr>
      <vt:lpstr>'Анализ бюджета'!Заголовки_для_печати</vt:lpstr>
      <vt:lpstr>'Анализ бюджета'!Область_печати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admin</cp:lastModifiedBy>
  <cp:lastPrinted>2019-04-10T07:37:30Z</cp:lastPrinted>
  <dcterms:created xsi:type="dcterms:W3CDTF">1998-04-06T06:06:47Z</dcterms:created>
  <dcterms:modified xsi:type="dcterms:W3CDTF">2019-04-10T07:38:08Z</dcterms:modified>
</cp:coreProperties>
</file>