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бюджета'!$A$1:$J$234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бюджета'!$A$1:$J$234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бюджета'!$A$1:$I$233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бюджета'!$A$1:$I$234</definedName>
    <definedName name="Z_4F278C51_CC0C_4908_B19B_FD853FE30C23_.wvu.PrintArea" localSheetId="0" hidden="1">'Анализ бюджета'!$A$1:$I$233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бюджета'!$A$1:$J$234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бюджета'!$40:$41,'Анализ бюджета'!$48:$49,'Анализ бюджета'!$178:$178</definedName>
    <definedName name="Z_735893B7_5E6F_4E87_8F79_7422E435EC59_.wvu.PrintArea" localSheetId="0" hidden="1">'Анализ бюджета'!$A$1:$I$236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бюджета'!$31:$37</definedName>
    <definedName name="Z_8F58F720_5478_11D7_8E43_00002120D636_.wvu.PrintArea" localSheetId="0" hidden="1">'Анализ бюджета'!$A$2:$I$51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бюджета'!$A$1:$J$234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бюджета'!$40:$41,'Анализ бюджета'!$48:$49,'Анализ бюджета'!#REF!,'Анализ бюджета'!$178:$178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бюджета'!$A$1:$I$236</definedName>
    <definedName name="Z_97B5DCE1_CCA4_11D7_B6CC_0007E980B7D4_.wvu.Rows" localSheetId="0" hidden="1">'Анализ бюджета'!#REF!,'Анализ бюджета'!$31:$37</definedName>
    <definedName name="Z_A91D99C2_8122_48C0_91AB_172E51C62B1D_.wvu.PrintArea" localSheetId="0" hidden="1">'Анализ бюджета'!$A$1:$I$233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бюджета'!$A$1:$J$234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бюджета'!$178:$178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бюджета'!$A$1:$I$233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бюджета'!#REF!</definedName>
    <definedName name="Z_DD5C3F45_D2CB_45EC_9051_F348430664E8_.wvu.PrintArea" localSheetId="0" hidden="1">'Анализ бюджета'!$A$1:$J$234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бюджета'!$40:$41,'Анализ бюджета'!$48:$49,'Анализ бюджета'!$178:$178</definedName>
    <definedName name="Z_E64E5F61_FD5E_11DA_AA5B_0004761D6C8E_.wvu.PrintArea" localSheetId="0" hidden="1">'Анализ бюджета'!$A$1:$I$233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бюджета'!$F$50</definedName>
    <definedName name="Всего_расходов_2002">'Анализ бюджета'!#REF!</definedName>
    <definedName name="Всего_расходов_2003">'Анализ бюджета'!$F$162</definedName>
    <definedName name="_xlnm.Print_Titles" localSheetId="0">'Анализ бюджета'!$4:$5</definedName>
    <definedName name="_xlnm.Print_Area" localSheetId="0">'Анализ бюджета'!$A$1:$J$229</definedName>
  </definedNames>
  <calcPr calcId="144525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E137" i="1" l="1"/>
  <c r="D119" i="1" l="1"/>
  <c r="D87" i="1"/>
  <c r="F119" i="1"/>
  <c r="F93" i="1"/>
  <c r="F85" i="1"/>
  <c r="I155" i="1" l="1"/>
  <c r="I156" i="1"/>
  <c r="J164" i="1"/>
  <c r="I164" i="1"/>
  <c r="H164" i="1"/>
  <c r="I59" i="1"/>
  <c r="I60" i="1"/>
  <c r="I61" i="1"/>
  <c r="J129" i="1"/>
  <c r="J128" i="1"/>
  <c r="E114" i="1"/>
  <c r="H129" i="1"/>
  <c r="H128" i="1"/>
  <c r="E53" i="1"/>
  <c r="J59" i="1"/>
  <c r="J60" i="1"/>
  <c r="J61" i="1"/>
  <c r="J62" i="1"/>
  <c r="H59" i="1"/>
  <c r="H60" i="1"/>
  <c r="H61" i="1"/>
  <c r="H62" i="1"/>
  <c r="F153" i="1"/>
  <c r="E153" i="1"/>
  <c r="H156" i="1"/>
  <c r="J156" i="1"/>
  <c r="D153" i="1"/>
  <c r="F144" i="1"/>
  <c r="F137" i="1" s="1"/>
  <c r="F120" i="1"/>
  <c r="F114" i="1" s="1"/>
  <c r="D144" i="1"/>
  <c r="D93" i="1" l="1"/>
  <c r="I31" i="1"/>
  <c r="D33" i="1"/>
  <c r="J35" i="1"/>
  <c r="I35" i="1"/>
  <c r="H35" i="1"/>
  <c r="E162" i="1" l="1"/>
  <c r="J117" i="1" l="1"/>
  <c r="H117" i="1"/>
  <c r="H133" i="1" l="1"/>
  <c r="I133" i="1"/>
  <c r="J133" i="1"/>
  <c r="E217" i="1" l="1"/>
  <c r="D217" i="1"/>
  <c r="E37" i="1" l="1"/>
  <c r="J28" i="1"/>
  <c r="H28" i="1"/>
  <c r="C162" i="1" l="1"/>
  <c r="D162" i="1"/>
  <c r="C152" i="1"/>
  <c r="C144" i="1"/>
  <c r="D158" i="1" l="1"/>
  <c r="C158" i="1"/>
  <c r="D137" i="1" l="1"/>
  <c r="I127" i="1" l="1"/>
  <c r="H127" i="1"/>
  <c r="J127" i="1"/>
  <c r="J197" i="1" l="1"/>
  <c r="I197" i="1"/>
  <c r="H197" i="1"/>
  <c r="E195" i="1"/>
  <c r="F195" i="1"/>
  <c r="D176" i="1"/>
  <c r="E176" i="1"/>
  <c r="F176" i="1"/>
  <c r="F162" i="1"/>
  <c r="J179" i="1" l="1"/>
  <c r="I179" i="1"/>
  <c r="H179" i="1"/>
  <c r="E106" i="1" l="1"/>
  <c r="C106" i="1"/>
  <c r="J110" i="1"/>
  <c r="H110" i="1"/>
  <c r="I110" i="1"/>
  <c r="J104" i="1"/>
  <c r="J105" i="1"/>
  <c r="I104" i="1"/>
  <c r="I105" i="1"/>
  <c r="H104" i="1"/>
  <c r="H105" i="1"/>
  <c r="C102" i="1"/>
  <c r="H55" i="1" l="1"/>
  <c r="I36" i="1" l="1"/>
  <c r="I34" i="1"/>
  <c r="I32" i="1"/>
  <c r="I71" i="1"/>
  <c r="I122" i="1"/>
  <c r="I130" i="1"/>
  <c r="I139" i="1"/>
  <c r="I140" i="1"/>
  <c r="I142" i="1"/>
  <c r="J122" i="1"/>
  <c r="J126" i="1"/>
  <c r="I126" i="1"/>
  <c r="H122" i="1"/>
  <c r="H126" i="1"/>
  <c r="C196" i="1" l="1"/>
  <c r="C195" i="1" s="1"/>
  <c r="D195" i="1"/>
  <c r="C177" i="1"/>
  <c r="C176" i="1" s="1"/>
  <c r="F158" i="1"/>
  <c r="I146" i="1"/>
  <c r="J148" i="1"/>
  <c r="J149" i="1"/>
  <c r="J150" i="1"/>
  <c r="J151" i="1"/>
  <c r="J152" i="1"/>
  <c r="J146" i="1"/>
  <c r="I148" i="1"/>
  <c r="I150" i="1"/>
  <c r="I152" i="1"/>
  <c r="H148" i="1"/>
  <c r="H149" i="1"/>
  <c r="H150" i="1"/>
  <c r="H151" i="1"/>
  <c r="H152" i="1"/>
  <c r="H146" i="1"/>
  <c r="J143" i="1"/>
  <c r="H143" i="1"/>
  <c r="I143" i="1"/>
  <c r="E145" i="1" l="1"/>
  <c r="E144" i="1" s="1"/>
  <c r="E124" i="1"/>
  <c r="D120" i="1"/>
  <c r="D114" i="1" s="1"/>
  <c r="C124" i="1"/>
  <c r="J88" i="1"/>
  <c r="J89" i="1"/>
  <c r="J90" i="1"/>
  <c r="J91" i="1"/>
  <c r="J97" i="1"/>
  <c r="J98" i="1"/>
  <c r="J99" i="1"/>
  <c r="J100" i="1"/>
  <c r="J101" i="1"/>
  <c r="J95" i="1"/>
  <c r="I88" i="1"/>
  <c r="I89" i="1"/>
  <c r="I90" i="1"/>
  <c r="I91" i="1"/>
  <c r="I97" i="1"/>
  <c r="I98" i="1"/>
  <c r="I99" i="1"/>
  <c r="I100" i="1"/>
  <c r="I101" i="1"/>
  <c r="I95" i="1"/>
  <c r="H88" i="1"/>
  <c r="H89" i="1"/>
  <c r="H90" i="1"/>
  <c r="H91" i="1"/>
  <c r="H97" i="1"/>
  <c r="H98" i="1"/>
  <c r="H99" i="1"/>
  <c r="H100" i="1"/>
  <c r="H101" i="1"/>
  <c r="H95" i="1"/>
  <c r="H94" i="1" l="1"/>
  <c r="C93" i="1"/>
  <c r="C87" i="1"/>
  <c r="C85" i="1" s="1"/>
  <c r="E123" i="1"/>
  <c r="I141" i="1"/>
  <c r="J144" i="1"/>
  <c r="H144" i="1"/>
  <c r="F113" i="1"/>
  <c r="I144" i="1"/>
  <c r="E85" i="1"/>
  <c r="E93" i="1"/>
  <c r="C123" i="1"/>
  <c r="C120" i="1"/>
  <c r="C114" i="1" s="1"/>
  <c r="J124" i="1"/>
  <c r="I124" i="1"/>
  <c r="H124" i="1"/>
  <c r="C137" i="1"/>
  <c r="I94" i="1"/>
  <c r="J94" i="1"/>
  <c r="J145" i="1"/>
  <c r="I145" i="1"/>
  <c r="H145" i="1"/>
  <c r="D85" i="1"/>
  <c r="F220" i="1"/>
  <c r="F217" i="1"/>
  <c r="I123" i="1" l="1"/>
  <c r="J123" i="1"/>
  <c r="H123" i="1"/>
  <c r="J93" i="1"/>
  <c r="I93" i="1"/>
  <c r="H93" i="1"/>
  <c r="J70" i="1"/>
  <c r="E229" i="1"/>
  <c r="E227" i="1"/>
  <c r="E226" i="1"/>
  <c r="E225" i="1"/>
  <c r="E224" i="1"/>
  <c r="E220" i="1"/>
  <c r="E216" i="1" s="1"/>
  <c r="E210" i="1"/>
  <c r="E208" i="1"/>
  <c r="E194" i="1"/>
  <c r="E191" i="1"/>
  <c r="E175" i="1"/>
  <c r="E161" i="1"/>
  <c r="E81" i="1"/>
  <c r="E80" i="1" s="1"/>
  <c r="E73" i="1"/>
  <c r="E48" i="1"/>
  <c r="E46" i="1"/>
  <c r="E43" i="1"/>
  <c r="E41" i="1"/>
  <c r="E33" i="1"/>
  <c r="E29" i="1"/>
  <c r="E23" i="1"/>
  <c r="E19" i="1"/>
  <c r="E17" i="1"/>
  <c r="E14" i="1"/>
  <c r="E13" i="1" s="1"/>
  <c r="E11" i="1"/>
  <c r="E9" i="1"/>
  <c r="E8" i="1" s="1"/>
  <c r="J155" i="1"/>
  <c r="H155" i="1"/>
  <c r="H190" i="1"/>
  <c r="I190" i="1"/>
  <c r="J190" i="1"/>
  <c r="E22" i="1" l="1"/>
  <c r="E40" i="1"/>
  <c r="E16" i="1"/>
  <c r="E7" i="1" s="1"/>
  <c r="E113" i="1"/>
  <c r="E6" i="1" l="1"/>
  <c r="E50" i="1" s="1"/>
  <c r="E212" i="1"/>
  <c r="F80" i="1"/>
  <c r="J131" i="1"/>
  <c r="I131" i="1"/>
  <c r="H131" i="1"/>
  <c r="D80" i="1"/>
  <c r="J130" i="1"/>
  <c r="H130" i="1"/>
  <c r="J120" i="1"/>
  <c r="I120" i="1"/>
  <c r="H120" i="1"/>
  <c r="J184" i="1"/>
  <c r="J185" i="1"/>
  <c r="J182" i="1"/>
  <c r="I184" i="1"/>
  <c r="I185" i="1"/>
  <c r="I182" i="1"/>
  <c r="H184" i="1"/>
  <c r="H185" i="1"/>
  <c r="H182" i="1"/>
  <c r="J188" i="1"/>
  <c r="I188" i="1"/>
  <c r="H188" i="1"/>
  <c r="E214" i="1" l="1"/>
  <c r="J206" i="1"/>
  <c r="I206" i="1"/>
  <c r="H206" i="1"/>
  <c r="H202" i="1"/>
  <c r="H203" i="1"/>
  <c r="I202" i="1"/>
  <c r="I203" i="1"/>
  <c r="J202" i="1"/>
  <c r="J203" i="1"/>
  <c r="J200" i="1"/>
  <c r="I200" i="1"/>
  <c r="H200" i="1"/>
  <c r="F194" i="1"/>
  <c r="C194" i="1"/>
  <c r="D194" i="1"/>
  <c r="I170" i="1"/>
  <c r="H169" i="1"/>
  <c r="H167" i="1"/>
  <c r="H166" i="1"/>
  <c r="J173" i="1"/>
  <c r="I173" i="1"/>
  <c r="H173" i="1"/>
  <c r="H170" i="1"/>
  <c r="I169" i="1"/>
  <c r="J169" i="1"/>
  <c r="J170" i="1"/>
  <c r="J167" i="1"/>
  <c r="I167" i="1"/>
  <c r="J163" i="1"/>
  <c r="H163" i="1"/>
  <c r="D37" i="1"/>
  <c r="F37" i="1"/>
  <c r="C37" i="1"/>
  <c r="J39" i="1"/>
  <c r="H39" i="1"/>
  <c r="C14" i="1"/>
  <c r="G222" i="1"/>
  <c r="F225" i="1"/>
  <c r="D225" i="1"/>
  <c r="C225" i="1"/>
  <c r="C217" i="1"/>
  <c r="F224" i="1"/>
  <c r="C226" i="1"/>
  <c r="D226" i="1"/>
  <c r="F226" i="1"/>
  <c r="I12" i="1"/>
  <c r="H12" i="1"/>
  <c r="J12" i="1"/>
  <c r="J15" i="1"/>
  <c r="J18" i="1"/>
  <c r="J20" i="1"/>
  <c r="J21" i="1"/>
  <c r="J24" i="1"/>
  <c r="J25" i="1"/>
  <c r="J26" i="1"/>
  <c r="J27" i="1"/>
  <c r="J30" i="1"/>
  <c r="J31" i="1"/>
  <c r="J32" i="1"/>
  <c r="J34" i="1"/>
  <c r="J36" i="1"/>
  <c r="J38" i="1"/>
  <c r="J42" i="1"/>
  <c r="J44" i="1"/>
  <c r="J45" i="1"/>
  <c r="J47" i="1"/>
  <c r="J49" i="1"/>
  <c r="D41" i="1"/>
  <c r="F41" i="1"/>
  <c r="F33" i="1"/>
  <c r="I33" i="1" s="1"/>
  <c r="D29" i="1"/>
  <c r="F29" i="1"/>
  <c r="D23" i="1"/>
  <c r="F23" i="1"/>
  <c r="D19" i="1"/>
  <c r="F19" i="1"/>
  <c r="D17" i="1"/>
  <c r="F17" i="1"/>
  <c r="D14" i="1"/>
  <c r="D13" i="1" s="1"/>
  <c r="F14" i="1"/>
  <c r="J14" i="1" s="1"/>
  <c r="D11" i="1"/>
  <c r="F11" i="1"/>
  <c r="D9" i="1"/>
  <c r="D8" i="1" s="1"/>
  <c r="F9" i="1"/>
  <c r="F8" i="1" l="1"/>
  <c r="J9" i="1"/>
  <c r="J8" i="1" s="1"/>
  <c r="F13" i="1"/>
  <c r="J13" i="1" s="1"/>
  <c r="J11" i="1"/>
  <c r="F16" i="1"/>
  <c r="J16" i="1" s="1"/>
  <c r="J17" i="1"/>
  <c r="J41" i="1"/>
  <c r="F22" i="1"/>
  <c r="J33" i="1"/>
  <c r="J29" i="1"/>
  <c r="J23" i="1"/>
  <c r="J19" i="1"/>
  <c r="I11" i="1"/>
  <c r="D22" i="1"/>
  <c r="D16" i="1"/>
  <c r="D7" i="1" s="1"/>
  <c r="H11" i="1"/>
  <c r="C9" i="1"/>
  <c r="C29" i="1"/>
  <c r="C23" i="1"/>
  <c r="C33" i="1"/>
  <c r="H36" i="1"/>
  <c r="C11" i="1"/>
  <c r="D73" i="1"/>
  <c r="F73" i="1"/>
  <c r="C73" i="1"/>
  <c r="J211" i="1"/>
  <c r="I211" i="1"/>
  <c r="H211" i="1"/>
  <c r="F210" i="1"/>
  <c r="D210" i="1"/>
  <c r="C210" i="1"/>
  <c r="C175" i="1"/>
  <c r="D175" i="1"/>
  <c r="F7" i="1" l="1"/>
  <c r="F6" i="1" s="1"/>
  <c r="D6" i="1"/>
  <c r="J210" i="1"/>
  <c r="I210" i="1"/>
  <c r="H210" i="1"/>
  <c r="J154" i="1"/>
  <c r="I154" i="1"/>
  <c r="H154" i="1"/>
  <c r="D113" i="1"/>
  <c r="C113" i="1"/>
  <c r="J136" i="1"/>
  <c r="I136" i="1"/>
  <c r="H136" i="1"/>
  <c r="J134" i="1"/>
  <c r="I134" i="1"/>
  <c r="H134" i="1"/>
  <c r="J132" i="1"/>
  <c r="I132" i="1"/>
  <c r="H132" i="1"/>
  <c r="J119" i="1"/>
  <c r="I119" i="1"/>
  <c r="H119" i="1"/>
  <c r="J118" i="1"/>
  <c r="I118" i="1"/>
  <c r="H118" i="1"/>
  <c r="J109" i="1"/>
  <c r="I109" i="1"/>
  <c r="H109" i="1"/>
  <c r="J10" i="1"/>
  <c r="J56" i="1"/>
  <c r="J55" i="1"/>
  <c r="J54" i="1"/>
  <c r="I47" i="1"/>
  <c r="F46" i="1"/>
  <c r="D46" i="1"/>
  <c r="C46" i="1"/>
  <c r="I25" i="1"/>
  <c r="H25" i="1"/>
  <c r="J7" i="1" l="1"/>
  <c r="I113" i="1"/>
  <c r="J46" i="1"/>
  <c r="J37" i="1"/>
  <c r="I46" i="1"/>
  <c r="C80" i="1"/>
  <c r="J22" i="1" l="1"/>
  <c r="J159" i="1"/>
  <c r="I159" i="1"/>
  <c r="H159" i="1"/>
  <c r="J84" i="1"/>
  <c r="I84" i="1"/>
  <c r="H84" i="1"/>
  <c r="H32" i="1"/>
  <c r="J6" i="1" l="1"/>
  <c r="H34" i="1"/>
  <c r="H38" i="1"/>
  <c r="F43" i="1"/>
  <c r="J43" i="1" s="1"/>
  <c r="D43" i="1"/>
  <c r="C43" i="1"/>
  <c r="I9" i="1"/>
  <c r="I10" i="1"/>
  <c r="I15" i="1"/>
  <c r="I18" i="1"/>
  <c r="I20" i="1"/>
  <c r="I21" i="1"/>
  <c r="I24" i="1"/>
  <c r="I26" i="1"/>
  <c r="I27" i="1"/>
  <c r="I30" i="1"/>
  <c r="I42" i="1"/>
  <c r="H9" i="1"/>
  <c r="H10" i="1"/>
  <c r="H15" i="1"/>
  <c r="H18" i="1"/>
  <c r="H20" i="1"/>
  <c r="H21" i="1"/>
  <c r="H24" i="1"/>
  <c r="H26" i="1"/>
  <c r="H27" i="1"/>
  <c r="H30" i="1"/>
  <c r="H31" i="1"/>
  <c r="H42" i="1"/>
  <c r="H45" i="1"/>
  <c r="H44" i="1"/>
  <c r="I49" i="1"/>
  <c r="F48" i="1"/>
  <c r="D48" i="1"/>
  <c r="D40" i="1" s="1"/>
  <c r="C48" i="1"/>
  <c r="C41" i="1"/>
  <c r="C19" i="1"/>
  <c r="C17" i="1"/>
  <c r="C13" i="1"/>
  <c r="C8" i="1"/>
  <c r="C40" i="1" l="1"/>
  <c r="F40" i="1"/>
  <c r="J40" i="1" s="1"/>
  <c r="J48" i="1"/>
  <c r="C22" i="1"/>
  <c r="H33" i="1"/>
  <c r="H37" i="1"/>
  <c r="I14" i="1"/>
  <c r="I8" i="1"/>
  <c r="I13" i="1"/>
  <c r="I17" i="1"/>
  <c r="I19" i="1"/>
  <c r="I23" i="1"/>
  <c r="I29" i="1"/>
  <c r="I41" i="1"/>
  <c r="H41" i="1"/>
  <c r="H29" i="1"/>
  <c r="H13" i="1"/>
  <c r="H23" i="1"/>
  <c r="H19" i="1"/>
  <c r="H17" i="1"/>
  <c r="H14" i="1"/>
  <c r="H8" i="1"/>
  <c r="D50" i="1"/>
  <c r="C16" i="1"/>
  <c r="C7" i="1" s="1"/>
  <c r="I48" i="1"/>
  <c r="I43" i="1"/>
  <c r="F50" i="1" l="1"/>
  <c r="C6" i="1"/>
  <c r="C50" i="1" s="1"/>
  <c r="I40" i="1"/>
  <c r="H40" i="1"/>
  <c r="I22" i="1"/>
  <c r="H22" i="1"/>
  <c r="I16" i="1"/>
  <c r="H16" i="1"/>
  <c r="G38" i="1" l="1"/>
  <c r="G39" i="1"/>
  <c r="G47" i="1"/>
  <c r="G36" i="1"/>
  <c r="G9" i="1"/>
  <c r="G50" i="1"/>
  <c r="G12" i="1"/>
  <c r="G35" i="1"/>
  <c r="G11" i="1"/>
  <c r="J50" i="1"/>
  <c r="G28" i="1"/>
  <c r="I6" i="1"/>
  <c r="I7" i="1"/>
  <c r="H7" i="1"/>
  <c r="H6" i="1"/>
  <c r="G37" i="1" l="1"/>
  <c r="G32" i="1"/>
  <c r="H47" i="1"/>
  <c r="G25" i="1"/>
  <c r="G46" i="1"/>
  <c r="H46" i="1"/>
  <c r="C53" i="1"/>
  <c r="D53" i="1"/>
  <c r="D224" i="1"/>
  <c r="I106" i="1" l="1"/>
  <c r="H106" i="1"/>
  <c r="J106" i="1"/>
  <c r="G34" i="1" l="1"/>
  <c r="G33" i="1"/>
  <c r="G43" i="1"/>
  <c r="G26" i="1"/>
  <c r="G45" i="1"/>
  <c r="G44" i="1"/>
  <c r="G49" i="1"/>
  <c r="G42" i="1"/>
  <c r="G30" i="1"/>
  <c r="G27" i="1"/>
  <c r="G24" i="1"/>
  <c r="G20" i="1"/>
  <c r="G18" i="1"/>
  <c r="G15" i="1"/>
  <c r="G31" i="1"/>
  <c r="G21" i="1"/>
  <c r="G10" i="1"/>
  <c r="G8" i="1"/>
  <c r="G14" i="1"/>
  <c r="G16" i="1"/>
  <c r="G23" i="1"/>
  <c r="G48" i="1"/>
  <c r="G17" i="1"/>
  <c r="G13" i="1"/>
  <c r="G7" i="1"/>
  <c r="G19" i="1"/>
  <c r="G41" i="1"/>
  <c r="G29" i="1"/>
  <c r="G40" i="1"/>
  <c r="G22" i="1"/>
  <c r="G6" i="1"/>
  <c r="H49" i="1"/>
  <c r="H43" i="1"/>
  <c r="H48" i="1"/>
  <c r="I50" i="1"/>
  <c r="H50" i="1"/>
  <c r="H168" i="1" l="1"/>
  <c r="I168" i="1"/>
  <c r="J168" i="1"/>
  <c r="D227" i="1" l="1"/>
  <c r="F227" i="1"/>
  <c r="D229" i="1"/>
  <c r="F229" i="1"/>
  <c r="J228" i="1"/>
  <c r="I228" i="1"/>
  <c r="H228" i="1"/>
  <c r="J225" i="1"/>
  <c r="I225" i="1"/>
  <c r="H225" i="1"/>
  <c r="C224" i="1"/>
  <c r="C227" i="1"/>
  <c r="C229" i="1"/>
  <c r="F53" i="1"/>
  <c r="J71" i="1"/>
  <c r="J207" i="1"/>
  <c r="I207" i="1"/>
  <c r="H207" i="1"/>
  <c r="J201" i="1"/>
  <c r="I201" i="1"/>
  <c r="H201" i="1"/>
  <c r="J199" i="1"/>
  <c r="I199" i="1"/>
  <c r="H199" i="1"/>
  <c r="J174" i="1"/>
  <c r="I174" i="1"/>
  <c r="H174" i="1"/>
  <c r="J166" i="1"/>
  <c r="I166" i="1"/>
  <c r="J72" i="1"/>
  <c r="I72" i="1"/>
  <c r="H72" i="1"/>
  <c r="I70" i="1"/>
  <c r="H70" i="1"/>
  <c r="H53" i="1" l="1"/>
  <c r="I226" i="1"/>
  <c r="J226" i="1"/>
  <c r="H226" i="1"/>
  <c r="I229" i="1"/>
  <c r="I227" i="1"/>
  <c r="J227" i="1"/>
  <c r="H227" i="1"/>
  <c r="I224" i="1"/>
  <c r="J224" i="1"/>
  <c r="H224" i="1"/>
  <c r="H71" i="1"/>
  <c r="H229" i="1"/>
  <c r="J229" i="1"/>
  <c r="H63" i="1" l="1"/>
  <c r="J63" i="1"/>
  <c r="H79" i="1" l="1"/>
  <c r="I79" i="1"/>
  <c r="J79" i="1"/>
  <c r="F175" i="1" l="1"/>
  <c r="I175" i="1" s="1"/>
  <c r="H85" i="1"/>
  <c r="D161" i="1"/>
  <c r="C161" i="1"/>
  <c r="H54" i="1"/>
  <c r="I54" i="1"/>
  <c r="I55" i="1"/>
  <c r="H56" i="1"/>
  <c r="I56" i="1"/>
  <c r="H64" i="1"/>
  <c r="J64" i="1"/>
  <c r="H65" i="1"/>
  <c r="I65" i="1"/>
  <c r="J65" i="1"/>
  <c r="H67" i="1"/>
  <c r="I67" i="1"/>
  <c r="J67" i="1"/>
  <c r="H68" i="1"/>
  <c r="I68" i="1"/>
  <c r="J68" i="1"/>
  <c r="H75" i="1"/>
  <c r="I75" i="1"/>
  <c r="J75" i="1"/>
  <c r="H81" i="1"/>
  <c r="I81" i="1"/>
  <c r="J81" i="1"/>
  <c r="H83" i="1"/>
  <c r="I83" i="1"/>
  <c r="J83" i="1"/>
  <c r="I85" i="1"/>
  <c r="J85" i="1"/>
  <c r="H87" i="1"/>
  <c r="I87" i="1"/>
  <c r="J87" i="1"/>
  <c r="H102" i="1"/>
  <c r="I102" i="1"/>
  <c r="J102" i="1"/>
  <c r="H112" i="1"/>
  <c r="I112" i="1"/>
  <c r="J112" i="1"/>
  <c r="H158" i="1"/>
  <c r="J158" i="1"/>
  <c r="H160" i="1"/>
  <c r="I160" i="1"/>
  <c r="J160" i="1"/>
  <c r="H114" i="1"/>
  <c r="I114" i="1"/>
  <c r="J114" i="1"/>
  <c r="H116" i="1"/>
  <c r="I116" i="1"/>
  <c r="J116" i="1"/>
  <c r="H137" i="1"/>
  <c r="I137" i="1"/>
  <c r="J137" i="1"/>
  <c r="H139" i="1"/>
  <c r="J139" i="1"/>
  <c r="H140" i="1"/>
  <c r="J140" i="1"/>
  <c r="H141" i="1"/>
  <c r="J141" i="1"/>
  <c r="H142" i="1"/>
  <c r="J142" i="1"/>
  <c r="H153" i="1"/>
  <c r="I153" i="1"/>
  <c r="J153" i="1"/>
  <c r="I163" i="1"/>
  <c r="H171" i="1"/>
  <c r="I171" i="1"/>
  <c r="J171" i="1"/>
  <c r="H181" i="1"/>
  <c r="I181" i="1"/>
  <c r="J181" i="1"/>
  <c r="H183" i="1"/>
  <c r="I183" i="1"/>
  <c r="J183" i="1"/>
  <c r="H189" i="1"/>
  <c r="I189" i="1"/>
  <c r="J189" i="1"/>
  <c r="H177" i="1"/>
  <c r="I177" i="1"/>
  <c r="J177" i="1"/>
  <c r="H186" i="1"/>
  <c r="I186" i="1"/>
  <c r="J186" i="1"/>
  <c r="H192" i="1"/>
  <c r="I192" i="1"/>
  <c r="J192" i="1"/>
  <c r="H193" i="1"/>
  <c r="J193" i="1"/>
  <c r="H195" i="1"/>
  <c r="I195" i="1"/>
  <c r="J195" i="1"/>
  <c r="H196" i="1"/>
  <c r="I196" i="1"/>
  <c r="J196" i="1"/>
  <c r="H204" i="1"/>
  <c r="I204" i="1"/>
  <c r="J204" i="1"/>
  <c r="H209" i="1"/>
  <c r="I209" i="1"/>
  <c r="J209" i="1"/>
  <c r="H77" i="1"/>
  <c r="I77" i="1"/>
  <c r="J77" i="1"/>
  <c r="H108" i="1"/>
  <c r="I108" i="1"/>
  <c r="J108" i="1"/>
  <c r="H58" i="1"/>
  <c r="I58" i="1"/>
  <c r="J58" i="1"/>
  <c r="F191" i="1"/>
  <c r="C191" i="1"/>
  <c r="D208" i="1"/>
  <c r="F208" i="1"/>
  <c r="C208" i="1"/>
  <c r="C212" i="1" l="1"/>
  <c r="D212" i="1"/>
  <c r="H176" i="1"/>
  <c r="I162" i="1"/>
  <c r="J176" i="1"/>
  <c r="H162" i="1"/>
  <c r="F161" i="1"/>
  <c r="I176" i="1"/>
  <c r="J162" i="1"/>
  <c r="J208" i="1"/>
  <c r="H208" i="1"/>
  <c r="J194" i="1"/>
  <c r="H194" i="1"/>
  <c r="J191" i="1"/>
  <c r="H191" i="1"/>
  <c r="J113" i="1"/>
  <c r="H113" i="1"/>
  <c r="J80" i="1"/>
  <c r="H80" i="1"/>
  <c r="J73" i="1"/>
  <c r="H73" i="1"/>
  <c r="I208" i="1"/>
  <c r="I194" i="1"/>
  <c r="I191" i="1"/>
  <c r="I161" i="1"/>
  <c r="I80" i="1"/>
  <c r="I73" i="1"/>
  <c r="F212" i="1" l="1"/>
  <c r="H161" i="1"/>
  <c r="H175" i="1"/>
  <c r="J175" i="1"/>
  <c r="J161" i="1"/>
  <c r="G129" i="1" l="1"/>
  <c r="G164" i="1"/>
  <c r="G156" i="1"/>
  <c r="G128" i="1"/>
  <c r="G60" i="1"/>
  <c r="G62" i="1"/>
  <c r="G59" i="1"/>
  <c r="G61" i="1"/>
  <c r="G133" i="1"/>
  <c r="G117" i="1"/>
  <c r="G197" i="1"/>
  <c r="G127" i="1"/>
  <c r="G110" i="1"/>
  <c r="G179" i="1"/>
  <c r="G104" i="1"/>
  <c r="G105" i="1"/>
  <c r="I212" i="1"/>
  <c r="G123" i="1"/>
  <c r="G93" i="1"/>
  <c r="G144" i="1"/>
  <c r="G212" i="1"/>
  <c r="J212" i="1"/>
  <c r="G122" i="1"/>
  <c r="G124" i="1"/>
  <c r="G126" i="1"/>
  <c r="G145" i="1"/>
  <c r="G148" i="1"/>
  <c r="G150" i="1"/>
  <c r="G152" i="1"/>
  <c r="G149" i="1"/>
  <c r="G151" i="1"/>
  <c r="G146" i="1"/>
  <c r="G143" i="1"/>
  <c r="G88" i="1"/>
  <c r="G90" i="1"/>
  <c r="G94" i="1"/>
  <c r="G97" i="1"/>
  <c r="G99" i="1"/>
  <c r="G101" i="1"/>
  <c r="G89" i="1"/>
  <c r="G91" i="1"/>
  <c r="G98" i="1"/>
  <c r="G100" i="1"/>
  <c r="G95" i="1"/>
  <c r="G190" i="1"/>
  <c r="G155" i="1"/>
  <c r="G130" i="1"/>
  <c r="G131" i="1"/>
  <c r="G120" i="1"/>
  <c r="G184" i="1"/>
  <c r="G188" i="1"/>
  <c r="G185" i="1"/>
  <c r="G178" i="1"/>
  <c r="G182" i="1"/>
  <c r="G202" i="1"/>
  <c r="G200" i="1"/>
  <c r="G206" i="1"/>
  <c r="G203" i="1"/>
  <c r="G173" i="1"/>
  <c r="G170" i="1"/>
  <c r="G167" i="1"/>
  <c r="G169" i="1"/>
  <c r="G211" i="1"/>
  <c r="G210" i="1"/>
  <c r="G154" i="1"/>
  <c r="G136" i="1"/>
  <c r="G134" i="1"/>
  <c r="G159" i="1"/>
  <c r="G119" i="1"/>
  <c r="G109" i="1"/>
  <c r="G132" i="1"/>
  <c r="G118" i="1"/>
  <c r="G84" i="1"/>
  <c r="G106" i="1"/>
  <c r="G71" i="1"/>
  <c r="G72" i="1"/>
  <c r="G63" i="1"/>
  <c r="G201" i="1"/>
  <c r="G174" i="1"/>
  <c r="G227" i="1"/>
  <c r="G79" i="1"/>
  <c r="G70" i="1"/>
  <c r="G166" i="1"/>
  <c r="G199" i="1"/>
  <c r="G229" i="1"/>
  <c r="G226" i="1"/>
  <c r="G168" i="1"/>
  <c r="G207" i="1"/>
  <c r="G224" i="1"/>
  <c r="G225" i="1"/>
  <c r="G228" i="1"/>
  <c r="J219" i="1"/>
  <c r="J218" i="1"/>
  <c r="I218" i="1"/>
  <c r="I219" i="1"/>
  <c r="H218" i="1"/>
  <c r="H219" i="1"/>
  <c r="G221" i="1"/>
  <c r="I53" i="1"/>
  <c r="H212" i="1"/>
  <c r="H217" i="1" l="1"/>
  <c r="G54" i="1"/>
  <c r="G55" i="1"/>
  <c r="G56" i="1"/>
  <c r="G64" i="1"/>
  <c r="G65" i="1"/>
  <c r="G67" i="1"/>
  <c r="G68" i="1"/>
  <c r="G75" i="1"/>
  <c r="G81" i="1"/>
  <c r="G83" i="1"/>
  <c r="G85" i="1"/>
  <c r="G87" i="1"/>
  <c r="G102" i="1"/>
  <c r="G112" i="1"/>
  <c r="G158" i="1"/>
  <c r="G160" i="1"/>
  <c r="G114" i="1"/>
  <c r="G116" i="1"/>
  <c r="G137" i="1"/>
  <c r="G139" i="1"/>
  <c r="G140" i="1"/>
  <c r="G141" i="1"/>
  <c r="G142" i="1"/>
  <c r="G153" i="1"/>
  <c r="G162" i="1"/>
  <c r="G163" i="1"/>
  <c r="G171" i="1"/>
  <c r="G181" i="1"/>
  <c r="G183" i="1"/>
  <c r="G189" i="1"/>
  <c r="G176" i="1"/>
  <c r="G177" i="1"/>
  <c r="G186" i="1"/>
  <c r="G192" i="1"/>
  <c r="G193" i="1"/>
  <c r="G195" i="1"/>
  <c r="G196" i="1"/>
  <c r="G204" i="1"/>
  <c r="G209" i="1"/>
  <c r="G77" i="1"/>
  <c r="G108" i="1"/>
  <c r="G58" i="1"/>
  <c r="G208" i="1"/>
  <c r="G194" i="1"/>
  <c r="G191" i="1"/>
  <c r="G175" i="1"/>
  <c r="G161" i="1"/>
  <c r="G113" i="1"/>
  <c r="G80" i="1"/>
  <c r="G73" i="1"/>
  <c r="J217" i="1"/>
  <c r="G53" i="1"/>
  <c r="J53" i="1"/>
  <c r="H222" i="1" l="1"/>
  <c r="I222" i="1"/>
  <c r="J222" i="1"/>
  <c r="C214" i="1"/>
  <c r="C220" i="1"/>
  <c r="C216" i="1" s="1"/>
  <c r="D220" i="1" l="1"/>
  <c r="D216" i="1" s="1"/>
  <c r="D214" i="1"/>
  <c r="J221" i="1" l="1"/>
  <c r="F214" i="1" l="1"/>
  <c r="J214" i="1" s="1"/>
  <c r="H221" i="1" l="1"/>
  <c r="H214" i="1"/>
  <c r="G214" i="1"/>
  <c r="I214" i="1"/>
  <c r="J220" i="1" l="1"/>
  <c r="I220" i="1"/>
  <c r="H220" i="1"/>
  <c r="F216" i="1"/>
  <c r="H216" i="1" l="1"/>
  <c r="G220" i="1"/>
  <c r="I216" i="1"/>
  <c r="G216" i="1"/>
  <c r="J216" i="1"/>
</calcChain>
</file>

<file path=xl/sharedStrings.xml><?xml version="1.0" encoding="utf-8"?>
<sst xmlns="http://schemas.openxmlformats.org/spreadsheetml/2006/main" count="339" uniqueCount="268">
  <si>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</si>
  <si>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</si>
  <si>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</si>
  <si>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</si>
  <si>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</si>
  <si>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</si>
  <si>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</si>
  <si>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</si>
  <si>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</si>
  <si>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</si>
  <si>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</si>
  <si>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</si>
  <si>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</si>
  <si>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</si>
  <si>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</si>
  <si>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</si>
  <si>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</si>
  <si>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</si>
  <si>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</si>
  <si>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</si>
  <si>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</si>
  <si>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</si>
  <si>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</si>
  <si>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</si>
  <si>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</si>
  <si>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</si>
  <si>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</si>
  <si>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</si>
  <si>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</si>
  <si>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</si>
  <si>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</si>
  <si>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</si>
  <si>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</si>
  <si>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</si>
  <si>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</si>
  <si>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</si>
  <si>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</si>
  <si>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</si>
  <si>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</si>
  <si>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</si>
  <si>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000 2 02 01000 00 0000 151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</si>
  <si>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</si>
  <si>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</si>
  <si>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</si>
  <si>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</si>
  <si>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</si>
  <si>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</si>
  <si>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</si>
  <si>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</si>
  <si>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</si>
  <si>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</si>
  <si>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</si>
  <si>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</si>
  <si>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</si>
  <si>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</si>
  <si>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</si>
  <si>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0106</t>
  </si>
  <si>
    <t>0501</t>
  </si>
  <si>
    <t>0505</t>
  </si>
  <si>
    <t>Другие вопросы в области жилищно-коммунального хозяйства</t>
  </si>
  <si>
    <t>1003</t>
  </si>
  <si>
    <t>Социальное обеспечение населения</t>
  </si>
  <si>
    <t>0800</t>
  </si>
  <si>
    <t>Культура</t>
  </si>
  <si>
    <t>0801</t>
  </si>
  <si>
    <t>1001</t>
  </si>
  <si>
    <t>Пенсионное обеспечение</t>
  </si>
  <si>
    <t xml:space="preserve">Возврат остатков субсидий, субвенций и иных межбюджетных трансфертов, имеющих целевое назначение, прошлых лет, из бюджетов поселений 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</si>
  <si>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</si>
  <si>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</si>
  <si>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</si>
  <si>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 xml:space="preserve">Первоначальный  годовой план 
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</si>
  <si>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</si>
  <si>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</si>
  <si>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</si>
  <si>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</si>
  <si>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</si>
  <si>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</si>
  <si>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</si>
  <si>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</si>
  <si>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</si>
  <si>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</si>
  <si>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</si>
  <si>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</si>
  <si>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</si>
  <si>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</si>
  <si>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</si>
  <si>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</si>
  <si>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</si>
  <si>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</si>
  <si>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</si>
  <si>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</si>
  <si>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</si>
  <si>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</si>
  <si>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</si>
  <si>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</si>
  <si>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</si>
  <si>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</si>
  <si>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</si>
  <si>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ремонт автомобильных дорог общего пользования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</si>
  <si>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</si>
  <si>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</si>
  <si>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озеленение</t>
  </si>
  <si>
    <t>- организация и содержание мест захоронения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</si>
  <si>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</si>
  <si>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</si>
  <si>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</si>
  <si>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</si>
  <si>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</si>
  <si>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</si>
  <si>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</si>
  <si>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</si>
  <si>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</si>
  <si>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</si>
  <si>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</si>
  <si>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</si>
  <si>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</si>
  <si>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</si>
  <si>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</si>
  <si>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</si>
  <si>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</si>
  <si>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000 2 02 02000 00 0000 151</t>
  </si>
  <si>
    <t>Субсидии бюджетам Российской Федерации и муниципальных образований (межбюджетные субсидии)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</si>
  <si>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</si>
  <si>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</si>
  <si>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148 219 05000 10 0000 151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</si>
  <si>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</si>
  <si>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</si>
  <si>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</si>
  <si>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</si>
  <si>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тыс.рублей</t>
  </si>
  <si>
    <t>182 1 01 02010 01 0000 110</t>
  </si>
  <si>
    <t>0107</t>
  </si>
  <si>
    <t>Обеспечение проведения выборов и референдумов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</si>
  <si>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</si>
  <si>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</si>
  <si>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Субсидия бюджетам поселений области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</si>
  <si>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Субсидия бюджетам поселений области на капитальный ремонт и ремонт автомобильных дорог общего пользования населенных пунктов за счет средств областного дорожного фонда</t>
  </si>
  <si>
    <t>148 2 02 02999 10 0037 151</t>
  </si>
  <si>
    <t>148 2 02 02999 10 0038 151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</si>
  <si>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</si>
  <si>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</si>
  <si>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</si>
  <si>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</si>
  <si>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</si>
  <si>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</si>
  <si>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</si>
  <si>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</si>
  <si>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</si>
  <si>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</si>
  <si>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</si>
  <si>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</si>
  <si>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</si>
  <si>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</si>
  <si>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</si>
  <si>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000 2 02 04000 00 0000 151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</si>
  <si>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</si>
  <si>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</si>
  <si>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</si>
  <si>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</si>
  <si>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</si>
  <si>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>- межбюджетные трансферты на осуществление переданных полномочий по решению вопросов местного значения поселений по архитектуре и градостроительству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</si>
  <si>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</si>
  <si>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</si>
  <si>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- ремонт дворовых территорий многоквартирных домов   (в рамках ВЦП)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</si>
  <si>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</si>
  <si>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</si>
  <si>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</si>
  <si>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</si>
  <si>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</si>
  <si>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</si>
  <si>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119 1 16 51040 02 0000 140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</si>
  <si>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</si>
  <si>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</si>
  <si>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</si>
  <si>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</si>
  <si>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</si>
  <si>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</si>
  <si>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</si>
  <si>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</si>
  <si>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</si>
  <si>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134 1 11 05013 13 0000 120</t>
  </si>
  <si>
    <t>134 1 14 02053 13 0000 410</t>
  </si>
  <si>
    <t>прочие неналоговые доходы бюджетов городских поселений (соц.найм МБУ)</t>
  </si>
  <si>
    <t>104 1 14 06025 13 0000 430</t>
  </si>
  <si>
    <t>134 1 14 06013 13 0000 430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</si>
  <si>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</si>
  <si>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</si>
  <si>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</si>
  <si>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</si>
  <si>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 xml:space="preserve">- прочие расходы  </t>
  </si>
  <si>
    <t>- Ведомственная целевая программа "Развитие культуры на территории муниципального образования город Энгельс Энгельсского муниципального района Саратовской области" на 2014-2016 годы</t>
  </si>
  <si>
    <t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на 2014-2016 годы</t>
  </si>
  <si>
    <t>3701020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</si>
  <si>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</si>
  <si>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</si>
  <si>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3601070</t>
  </si>
  <si>
    <t>612, 244
3501030</t>
  </si>
  <si>
    <t>- ежемесячные взносы на кап.ремонт жил.фонда</t>
  </si>
  <si>
    <t>- проведение аварийно-восстановительных работ по ликвидации ЧС</t>
  </si>
  <si>
    <t>в т.ч. МБТ на организацию похоронного дела</t>
  </si>
  <si>
    <t>0804</t>
  </si>
  <si>
    <t>Другие вопросы в области культуры, кинематографии</t>
  </si>
  <si>
    <t>Содержание МБУ</t>
  </si>
  <si>
    <t>Уд. вес
в 2016 г.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</si>
  <si>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</si>
  <si>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</si>
  <si>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</si>
  <si>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</si>
  <si>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</si>
  <si>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</si>
  <si>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125 1 16 51040 02 0000 140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</si>
  <si>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</si>
  <si>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</si>
  <si>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119 2 02 01001 13 0000 151</t>
  </si>
  <si>
    <t>В том числе:</t>
  </si>
  <si>
    <t>4200014400</t>
  </si>
  <si>
    <t>- замена и модернизация лифтового оборудования  (в рамках МП)</t>
  </si>
  <si>
    <t>- предотвращения рисков возникновения ЧС  (в рамках ВЦП)</t>
  </si>
  <si>
    <t>611</t>
  </si>
  <si>
    <t>- содержание жил.помещений</t>
  </si>
  <si>
    <t>2310007700</t>
  </si>
  <si>
    <t>- прочие мероприятия по благоустройству</t>
  </si>
  <si>
    <t>Погашение кредиторской задолженности за 2014 год (ВЦП "Дорожная деятельность...")</t>
  </si>
  <si>
    <t>- ВЦП "Содержание жилых помещений… в 2014-2015 годах"</t>
  </si>
  <si>
    <t>Муниципальное задание по организации содержания и ремонта муниципального жилищного фонда, субсидии на иные цели (МБУ "Городское хозяйство"):</t>
  </si>
  <si>
    <t>Муниципальное задание по организации благоустройства и озеленения, субсидии на иные цели (МБУ "Городское хозяйство"):</t>
  </si>
  <si>
    <t>Муниципальное задание по организации капитального ремонта, ремонта и содержания закрепленных автомобильных дорог общего пользования и искусственных дорожных сооружений в их составе, субсидии на иные цели (МБУ "Городское хозяйство"):</t>
  </si>
  <si>
    <t>000 1 11 09045 13 0000 120</t>
  </si>
  <si>
    <t xml:space="preserve">119 2 02 04095 13 0000 151 </t>
  </si>
  <si>
    <t>Межбюджетные трансферты бюджетам городских поселений на реализацию региональных программ</t>
  </si>
  <si>
    <t>Межбюджетные трансферты</t>
  </si>
  <si>
    <t>в том числе по МБУ "Городское хозяйство":</t>
  </si>
  <si>
    <t>Иные межбюджетные трансферты бюджетам поселений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</t>
  </si>
  <si>
    <t>39 0 01 54200</t>
  </si>
  <si>
    <t>39 0 02 54200</t>
  </si>
  <si>
    <t>мероприятия по землеустройству и землепользованию</t>
  </si>
  <si>
    <t>Физическая культура</t>
  </si>
  <si>
    <t>- Ремонтно-восстановительные работы: с. Квасниковка, ул. Дружбы, д.15</t>
  </si>
  <si>
    <t>Иные межбюджетные трансферты бюджетам поселений области на достижение целевых показателей, предусматривающих приведение в нормативное состояние, а также развитие и увеличение пропускной способности сети автомобильных дорог общего пользования местного значения за счет средств областного дорожного фонда</t>
  </si>
  <si>
    <t>000 1 13 02000 00 0000 130</t>
  </si>
  <si>
    <t>- содержание автомобильных дорог общего пользования (в т.ч. ВЦП)</t>
  </si>
  <si>
    <t>2310004700</t>
  </si>
  <si>
    <t>104</t>
  </si>
  <si>
    <t>Оплата судебных издержек</t>
  </si>
  <si>
    <t>831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</si>
  <si>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</si>
  <si>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</si>
  <si>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Анализ исполнения  бюджета муниципального образования город Энгельс за  2016 год</t>
  </si>
  <si>
    <t>Уточненный  план 
2016 года</t>
  </si>
  <si>
    <t>Фактическое
исполнение
на 01.01.2016 г.</t>
  </si>
  <si>
    <t>Фактическое
исполнение
на 01.01.2017 г.</t>
  </si>
  <si>
    <t>119 1 16 33050 13 0000 140</t>
  </si>
  <si>
    <t>Сравнение исполнения на 01.01.2016 и 2017 гг.      (гр.7-гр.6)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</si>
  <si>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государственныхх и муниципальных нужд для нужд городских поселений</t>
  </si>
  <si>
    <t>В том числе по МБУ "Городское хозяйство":</t>
  </si>
  <si>
    <t>2410000100, 2410001500</t>
  </si>
  <si>
    <t>-субсидии бюджетным учреждениям на иные цели.</t>
  </si>
  <si>
    <t>- субсидии бюджетным учреждениям на иные цели.</t>
  </si>
  <si>
    <t>5900012000, 5900011700</t>
  </si>
  <si>
    <t>в т.ч. Расходы по завершению процедуры ликвидации УЖКХ адм. МО г. Энгельс</t>
  </si>
  <si>
    <t>2610380</t>
  </si>
  <si>
    <t>2610390</t>
  </si>
  <si>
    <t>Проведение ремонтно-востановительных работ жилого дома по адресу: Энгельс-1, д.№5</t>
  </si>
  <si>
    <t>Проведение ремонтно-востановительных работ жилого дома по адресу: ул. Мясокомбинат,9</t>
  </si>
  <si>
    <t>ДОХОДЫ ОТ КОМПЕНСАЦИИ ЗАТРАТ ГОСУДАРСТВА</t>
  </si>
  <si>
    <t xml:space="preserve"> 3900004300, 3900004400, 3900011700, 3900012400</t>
  </si>
  <si>
    <t>- Муниципальная программа "Молодежь муниципального образования город Энгельс Энгельсского муниципального района Саратовской области" на 2016- 2020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</si>
</sst>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Fill="1" applyBorder="1" applyAlignment="1" applyProtection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167" fontId="5" fillId="0" borderId="0" xfId="0" applyNumberFormat="1" applyFont="1" applyFill="1" applyBorder="1" applyAlignment="1">
      <alignment horizontal="justify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167" fontId="11" fillId="3" borderId="1" xfId="0" applyNumberFormat="1" applyFont="1" applyFill="1" applyBorder="1" applyAlignment="1" applyProtection="1">
      <alignment horizontal="right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justify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16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0" applyNumberFormat="1" applyFont="1" applyFill="1" applyBorder="1" applyAlignment="1">
      <alignment horizontal="right" vertical="center"/>
    </xf>
    <xf numFmtId="167" fontId="11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  <protection locked="0"/>
    </xf>
    <xf numFmtId="167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4" borderId="2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167" fontId="8" fillId="4" borderId="1" xfId="0" applyNumberFormat="1" applyFont="1" applyFill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 wrapText="1"/>
    </xf>
    <xf numFmtId="167" fontId="2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justify" vertical="center" wrapText="1"/>
    </xf>
    <xf numFmtId="167" fontId="2" fillId="4" borderId="2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0" fontId="7" fillId="4" borderId="1" xfId="0" applyNumberFormat="1" applyFont="1" applyFill="1" applyBorder="1" applyAlignment="1">
      <alignment horizontal="justify" vertical="center"/>
    </xf>
    <xf numFmtId="0" fontId="9" fillId="5" borderId="1" xfId="0" applyNumberFormat="1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vertical="center"/>
    </xf>
    <xf numFmtId="49" fontId="23" fillId="5" borderId="1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justify" vertical="center"/>
    </xf>
    <xf numFmtId="167" fontId="23" fillId="5" borderId="1" xfId="0" applyNumberFormat="1" applyFont="1" applyFill="1" applyBorder="1" applyAlignment="1">
      <alignment horizontal="right" vertical="center"/>
    </xf>
    <xf numFmtId="167" fontId="11" fillId="5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7" fontId="12" fillId="6" borderId="1" xfId="0" applyNumberFormat="1" applyFont="1" applyFill="1" applyBorder="1" applyAlignment="1" applyProtection="1">
      <alignment horizontal="right" vertical="center"/>
    </xf>
    <xf numFmtId="167" fontId="12" fillId="6" borderId="1" xfId="0" applyNumberFormat="1" applyFont="1" applyFill="1" applyBorder="1" applyAlignment="1" applyProtection="1">
      <alignment horizontal="right" vertical="center"/>
      <protection locked="0"/>
    </xf>
    <xf numFmtId="167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justify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0" fontId="8" fillId="6" borderId="1" xfId="0" applyFont="1" applyFill="1" applyBorder="1" applyAlignment="1">
      <alignment horizontal="justify" wrapText="1"/>
    </xf>
    <xf numFmtId="167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2" xfId="0" applyNumberFormat="1" applyFont="1" applyFill="1" applyBorder="1" applyAlignment="1" applyProtection="1">
      <alignment horizontal="right" vertical="center"/>
      <protection locked="0"/>
    </xf>
    <xf numFmtId="16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7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165" fontId="9" fillId="7" borderId="1" xfId="3" applyNumberFormat="1" applyFont="1" applyFill="1" applyBorder="1" applyAlignment="1">
      <alignment horizontal="right" vertical="center"/>
    </xf>
    <xf numFmtId="165" fontId="8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5" fontId="3" fillId="7" borderId="0" xfId="3" applyNumberFormat="1" applyFont="1" applyFill="1" applyBorder="1" applyAlignment="1">
      <alignment horizontal="right" vertical="center"/>
    </xf>
    <xf numFmtId="167" fontId="9" fillId="7" borderId="1" xfId="0" applyNumberFormat="1" applyFont="1" applyFill="1" applyBorder="1" applyAlignment="1" applyProtection="1">
      <alignment horizontal="right" vertical="center" wrapText="1"/>
      <protection locked="0"/>
    </xf>
    <xf numFmtId="168" fontId="9" fillId="7" borderId="1" xfId="0" applyNumberFormat="1" applyFont="1" applyFill="1" applyBorder="1" applyAlignment="1">
      <alignment horizontal="right" vertical="center"/>
    </xf>
    <xf numFmtId="167" fontId="11" fillId="7" borderId="1" xfId="0" applyNumberFormat="1" applyFont="1" applyFill="1" applyBorder="1" applyAlignment="1" applyProtection="1">
      <alignment horizontal="right" vertical="center"/>
    </xf>
    <xf numFmtId="167" fontId="8" fillId="7" borderId="1" xfId="0" applyNumberFormat="1" applyFont="1" applyFill="1" applyBorder="1" applyAlignment="1" applyProtection="1">
      <alignment horizontal="right" vertical="center" wrapText="1"/>
      <protection locked="0"/>
    </xf>
    <xf numFmtId="168" fontId="8" fillId="7" borderId="1" xfId="0" applyNumberFormat="1" applyFont="1" applyFill="1" applyBorder="1" applyAlignment="1">
      <alignment horizontal="right" vertical="center"/>
    </xf>
    <xf numFmtId="168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 wrapText="1"/>
    </xf>
    <xf numFmtId="167" fontId="23" fillId="7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1" xfId="0" applyNumberFormat="1" applyFont="1" applyFill="1" applyBorder="1" applyAlignment="1">
      <alignment horizontal="justify" vertical="center"/>
    </xf>
    <xf numFmtId="167" fontId="9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9" fillId="0" borderId="1" xfId="3" applyNumberFormat="1" applyFon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horizontal="right" vertical="center"/>
    </xf>
    <xf numFmtId="167" fontId="11" fillId="0" borderId="1" xfId="0" applyNumberFormat="1" applyFont="1" applyFill="1" applyBorder="1" applyAlignment="1" applyProtection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8" fontId="8" fillId="0" borderId="1" xfId="0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3" fillId="6" borderId="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Continuous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165" fontId="3" fillId="6" borderId="1" xfId="3" applyNumberFormat="1" applyFont="1" applyFill="1" applyBorder="1" applyAlignment="1">
      <alignment horizontal="right" vertical="center"/>
    </xf>
    <xf numFmtId="168" fontId="3" fillId="6" borderId="1" xfId="0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8" fontId="3" fillId="5" borderId="1" xfId="0" applyNumberFormat="1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7" fontId="9" fillId="3" borderId="1" xfId="0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 wrapText="1"/>
    </xf>
    <xf numFmtId="165" fontId="3" fillId="3" borderId="1" xfId="3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/>
    </xf>
    <xf numFmtId="167" fontId="23" fillId="0" borderId="1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5" fontId="9" fillId="8" borderId="1" xfId="3" applyNumberFormat="1" applyFont="1" applyFill="1" applyBorder="1" applyAlignment="1">
      <alignment horizontal="right" vertical="center"/>
    </xf>
    <xf numFmtId="168" fontId="9" fillId="8" borderId="1" xfId="0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/>
    </xf>
    <xf numFmtId="167" fontId="9" fillId="6" borderId="1" xfId="0" applyNumberFormat="1" applyFont="1" applyFill="1" applyBorder="1" applyAlignment="1">
      <alignment horizontal="right" vertical="center"/>
    </xf>
    <xf numFmtId="165" fontId="9" fillId="6" borderId="1" xfId="3" applyNumberFormat="1" applyFont="1" applyFill="1" applyBorder="1" applyAlignment="1">
      <alignment horizontal="right" vertical="center"/>
    </xf>
    <xf numFmtId="167" fontId="2" fillId="6" borderId="2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8" fontId="2" fillId="6" borderId="2" xfId="0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8" fontId="9" fillId="6" borderId="1" xfId="0" applyNumberFormat="1" applyFont="1" applyFill="1" applyBorder="1" applyAlignment="1">
      <alignment horizontal="right" vertical="center"/>
    </xf>
    <xf numFmtId="168" fontId="8" fillId="6" borderId="1" xfId="0" applyNumberFormat="1" applyFont="1" applyFill="1" applyBorder="1" applyAlignment="1">
      <alignment horizontal="right" vertical="center"/>
    </xf>
    <xf numFmtId="165" fontId="8" fillId="6" borderId="1" xfId="3" applyNumberFormat="1" applyFont="1" applyFill="1" applyBorder="1" applyAlignment="1">
      <alignment horizontal="right" vertical="center"/>
    </xf>
    <xf numFmtId="165" fontId="23" fillId="6" borderId="1" xfId="3" applyNumberFormat="1" applyFont="1" applyFill="1" applyBorder="1" applyAlignment="1">
      <alignment horizontal="right" vertical="center"/>
    </xf>
    <xf numFmtId="168" fontId="23" fillId="6" borderId="1" xfId="0" applyNumberFormat="1" applyFont="1" applyFill="1" applyBorder="1" applyAlignment="1">
      <alignment horizontal="right" vertical="center"/>
    </xf>
    <xf numFmtId="167" fontId="23" fillId="6" borderId="1" xfId="0" applyNumberFormat="1" applyFont="1" applyFill="1" applyBorder="1" applyAlignment="1">
      <alignment horizontal="right" vertical="center"/>
    </xf>
    <xf numFmtId="0" fontId="9" fillId="9" borderId="1" xfId="0" applyNumberFormat="1" applyFont="1" applyFill="1" applyBorder="1" applyAlignment="1">
      <alignment horizontal="justify" vertical="center" wrapText="1"/>
    </xf>
    <xf numFmtId="167" fontId="9" fillId="9" borderId="1" xfId="0" applyNumberFormat="1" applyFont="1" applyFill="1" applyBorder="1" applyAlignment="1">
      <alignment horizontal="right" vertical="center" wrapText="1"/>
    </xf>
    <xf numFmtId="165" fontId="9" fillId="9" borderId="1" xfId="3" applyNumberFormat="1" applyFont="1" applyFill="1" applyBorder="1" applyAlignment="1">
      <alignment horizontal="right" vertical="center"/>
    </xf>
    <xf numFmtId="168" fontId="9" fillId="9" borderId="1" xfId="0" applyNumberFormat="1" applyFont="1" applyFill="1" applyBorder="1" applyAlignment="1">
      <alignment horizontal="right" vertical="center"/>
    </xf>
    <xf numFmtId="167" fontId="9" fillId="9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left" vertical="top"/>
      <protection locked="0"/>
    </xf>
    <xf numFmtId="167" fontId="9" fillId="2" borderId="1" xfId="0" applyNumberFormat="1" applyFont="1" applyFill="1" applyBorder="1" applyAlignment="1" applyProtection="1">
      <alignment horizontal="right" vertical="center"/>
    </xf>
    <xf numFmtId="167" fontId="11" fillId="2" borderId="1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8" fillId="4" borderId="1" xfId="3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5" fontId="2" fillId="6" borderId="3" xfId="3" applyNumberFormat="1" applyFont="1" applyFill="1" applyBorder="1" applyAlignment="1">
      <alignment horizontal="right" vertical="center"/>
    </xf>
    <xf numFmtId="168" fontId="2" fillId="6" borderId="2" xfId="0" applyNumberFormat="1" applyFont="1" applyFill="1" applyBorder="1" applyAlignment="1">
      <alignment horizontal="right" vertical="center"/>
    </xf>
    <xf numFmtId="168" fontId="2" fillId="6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6" borderId="2" xfId="0" applyNumberFormat="1" applyFont="1" applyFill="1" applyBorder="1" applyAlignment="1">
      <alignment horizontal="right" vertical="center"/>
    </xf>
    <xf numFmtId="167" fontId="9" fillId="6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7" fontId="2" fillId="0" borderId="3" xfId="0" applyNumberFormat="1" applyFont="1" applyFill="1" applyBorder="1" applyAlignment="1">
      <alignment horizontal="right" vertical="center"/>
    </xf>
    <xf numFmtId="167" fontId="2" fillId="6" borderId="2" xfId="0" applyNumberFormat="1" applyFont="1" applyFill="1" applyBorder="1" applyAlignment="1">
      <alignment horizontal="right" vertical="center"/>
    </xf>
    <xf numFmtId="167" fontId="2" fillId="6" borderId="3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7F9C2"/>
      <color rgb="FFCCFFCC"/>
      <color rgb="FFB7FFC2"/>
      <color rgb="FFFDE9D9"/>
      <color rgb="FFB7F8C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233"/>
  <sheetViews>
    <sheetView tabSelected="1" showRuler="0" topLeftCell="B1" zoomScale="130" zoomScaleNormal="130" zoomScaleSheetLayoutView="100" workbookViewId="0">
      <pane ySplit="5" topLeftCell="A6" activePane="bottomLeft" state="frozenSplit"/>
      <selection pane="bottomLeft" activeCell="J2" sqref="J2"/>
    </sheetView>
  </sheetViews>
  <sheetFormatPr defaultColWidth="9.140625" defaultRowHeight="13.5" x14ac:dyDescent="0.2"/>
  <cols>
    <col min="1" max="1" width="18.7109375" style="27" customWidth="1"/>
    <col min="2" max="2" width="39.7109375" style="60" customWidth="1"/>
    <col min="3" max="3" width="12.140625" style="60" customWidth="1"/>
    <col min="4" max="4" width="11.85546875" style="61" customWidth="1"/>
    <col min="5" max="6" width="8.85546875" style="62" customWidth="1"/>
    <col min="7" max="7" width="9.28515625" style="176" customWidth="1"/>
    <col min="8" max="8" width="9.5703125" style="62" customWidth="1"/>
    <col min="9" max="9" width="9.85546875" style="62" customWidth="1"/>
    <col min="10" max="10" width="9.28515625" style="62" customWidth="1"/>
    <col min="11" max="16384" width="9.140625" style="2"/>
  </cols>
  <sheetData>
    <row r="1" spans="1:11" x14ac:dyDescent="0.2">
      <c r="G1" s="267"/>
      <c r="H1" s="267"/>
      <c r="I1" s="267"/>
      <c r="J1" s="267"/>
    </row>
    <row r="2" spans="1:11" ht="16.5" x14ac:dyDescent="0.2">
      <c r="A2" s="270" t="s">
        <v>248</v>
      </c>
      <c r="B2" s="270"/>
      <c r="C2" s="270"/>
      <c r="D2" s="270"/>
      <c r="E2" s="270"/>
      <c r="F2" s="270"/>
      <c r="G2" s="270"/>
      <c r="H2" s="270"/>
      <c r="I2" s="270"/>
      <c r="J2" s="63"/>
    </row>
    <row r="3" spans="1:11" x14ac:dyDescent="0.2">
      <c r="A3" s="64"/>
      <c r="B3" s="65"/>
      <c r="C3" s="65"/>
      <c r="D3" s="66"/>
      <c r="E3" s="12"/>
      <c r="F3" s="12"/>
      <c r="G3" s="213"/>
      <c r="J3" s="27" t="s">
        <v>130</v>
      </c>
    </row>
    <row r="4" spans="1:11" s="11" customFormat="1" ht="76.5" x14ac:dyDescent="0.2">
      <c r="A4" s="154" t="s">
        <v>18</v>
      </c>
      <c r="B4" s="155" t="s">
        <v>20</v>
      </c>
      <c r="C4" s="156" t="s">
        <v>71</v>
      </c>
      <c r="D4" s="156" t="s">
        <v>249</v>
      </c>
      <c r="E4" s="93" t="s">
        <v>250</v>
      </c>
      <c r="F4" s="211" t="s">
        <v>251</v>
      </c>
      <c r="G4" s="211" t="s">
        <v>204</v>
      </c>
      <c r="H4" s="212" t="s">
        <v>19</v>
      </c>
      <c r="I4" s="93" t="s">
        <v>11</v>
      </c>
      <c r="J4" s="94" t="s">
        <v>253</v>
      </c>
    </row>
    <row r="5" spans="1:11" s="38" customFormat="1" ht="11.25" x14ac:dyDescent="0.2">
      <c r="A5" s="37">
        <v>1</v>
      </c>
      <c r="B5" s="67" t="s">
        <v>72</v>
      </c>
      <c r="C5" s="217">
        <v>3</v>
      </c>
      <c r="D5" s="39">
        <v>4</v>
      </c>
      <c r="E5" s="37">
        <v>6</v>
      </c>
      <c r="F5" s="37">
        <v>7</v>
      </c>
      <c r="G5" s="214">
        <v>8</v>
      </c>
      <c r="H5" s="215">
        <v>10</v>
      </c>
      <c r="I5" s="214">
        <v>11</v>
      </c>
      <c r="J5" s="216">
        <v>12</v>
      </c>
    </row>
    <row r="6" spans="1:11" s="13" customFormat="1" ht="16.5" x14ac:dyDescent="0.2">
      <c r="A6" s="42" t="s">
        <v>28</v>
      </c>
      <c r="B6" s="129" t="s">
        <v>174</v>
      </c>
      <c r="C6" s="120">
        <f>C7+C22</f>
        <v>610404</v>
      </c>
      <c r="D6" s="120">
        <f t="shared" ref="D6:F6" si="0">D7+D22</f>
        <v>594677.19999999995</v>
      </c>
      <c r="E6" s="120">
        <f>E7+E22</f>
        <v>697776.9</v>
      </c>
      <c r="F6" s="120">
        <f t="shared" si="0"/>
        <v>590537.9</v>
      </c>
      <c r="G6" s="261">
        <f t="shared" ref="G6:G34" si="1">F6/Всего_доходов_2003</f>
        <v>0.81899999999999995</v>
      </c>
      <c r="H6" s="80">
        <f t="shared" ref="H6:H42" si="2">F6-D6</f>
        <v>-4139.3</v>
      </c>
      <c r="I6" s="79">
        <f t="shared" ref="I6:I27" si="3">F6/D6</f>
        <v>0.99299999999999999</v>
      </c>
      <c r="J6" s="99">
        <f>F6-E6</f>
        <v>-107239</v>
      </c>
      <c r="K6" s="20"/>
    </row>
    <row r="7" spans="1:11" s="13" customFormat="1" x14ac:dyDescent="0.2">
      <c r="A7" s="42"/>
      <c r="B7" s="43" t="s">
        <v>12</v>
      </c>
      <c r="C7" s="120">
        <f>C9+C11+C13+C16</f>
        <v>510227.20000000001</v>
      </c>
      <c r="D7" s="120">
        <f t="shared" ref="D7:F7" si="4">D9+D11+D13+D16</f>
        <v>518029.9</v>
      </c>
      <c r="E7" s="120">
        <f t="shared" ref="E7" si="5">E9+E11+E13+E16</f>
        <v>499905.8</v>
      </c>
      <c r="F7" s="120">
        <f t="shared" si="4"/>
        <v>513211.2</v>
      </c>
      <c r="G7" s="261">
        <f t="shared" si="1"/>
        <v>0.71199999999999997</v>
      </c>
      <c r="H7" s="80">
        <f t="shared" si="2"/>
        <v>-4818.7</v>
      </c>
      <c r="I7" s="79">
        <f t="shared" si="3"/>
        <v>0.99099999999999999</v>
      </c>
      <c r="J7" s="99">
        <f>F7-E7</f>
        <v>13305.4</v>
      </c>
      <c r="K7" s="20"/>
    </row>
    <row r="8" spans="1:11" s="13" customFormat="1" x14ac:dyDescent="0.2">
      <c r="A8" s="42" t="s">
        <v>29</v>
      </c>
      <c r="B8" s="43" t="s">
        <v>30</v>
      </c>
      <c r="C8" s="120">
        <f>SUM(C9)</f>
        <v>261382.6</v>
      </c>
      <c r="D8" s="120">
        <f t="shared" ref="D8:F8" si="6">SUM(D9)</f>
        <v>258000</v>
      </c>
      <c r="E8" s="120">
        <f t="shared" si="6"/>
        <v>246209.5</v>
      </c>
      <c r="F8" s="120">
        <f t="shared" si="6"/>
        <v>252947.7</v>
      </c>
      <c r="G8" s="261">
        <f t="shared" si="1"/>
        <v>0.35099999999999998</v>
      </c>
      <c r="H8" s="80">
        <f t="shared" si="2"/>
        <v>-5052.3</v>
      </c>
      <c r="I8" s="79">
        <f t="shared" si="3"/>
        <v>0.98</v>
      </c>
      <c r="J8" s="99">
        <f>SUM(J9)</f>
        <v>6738.2</v>
      </c>
      <c r="K8" s="20"/>
    </row>
    <row r="9" spans="1:11" s="13" customFormat="1" x14ac:dyDescent="0.2">
      <c r="A9" s="42" t="s">
        <v>31</v>
      </c>
      <c r="B9" s="98" t="s">
        <v>13</v>
      </c>
      <c r="C9" s="120">
        <f>C10</f>
        <v>261382.6</v>
      </c>
      <c r="D9" s="120">
        <f t="shared" ref="D9:F9" si="7">D10</f>
        <v>258000</v>
      </c>
      <c r="E9" s="120">
        <f t="shared" si="7"/>
        <v>246209.5</v>
      </c>
      <c r="F9" s="120">
        <f t="shared" si="7"/>
        <v>252947.7</v>
      </c>
      <c r="G9" s="261">
        <f>F9/Всего_доходов_2003</f>
        <v>0.35099999999999998</v>
      </c>
      <c r="H9" s="80">
        <f t="shared" si="2"/>
        <v>-5052.3</v>
      </c>
      <c r="I9" s="79">
        <f t="shared" si="3"/>
        <v>0.98</v>
      </c>
      <c r="J9" s="99">
        <f>F9-E9</f>
        <v>6738.2</v>
      </c>
      <c r="K9" s="20"/>
    </row>
    <row r="10" spans="1:11" s="13" customFormat="1" ht="83.25" x14ac:dyDescent="0.2">
      <c r="A10" s="44" t="s">
        <v>131</v>
      </c>
      <c r="B10" s="46" t="s">
        <v>148</v>
      </c>
      <c r="C10" s="121">
        <v>261382.6</v>
      </c>
      <c r="D10" s="110">
        <v>258000</v>
      </c>
      <c r="E10" s="150">
        <v>246209.5</v>
      </c>
      <c r="F10" s="150">
        <v>252947.7</v>
      </c>
      <c r="G10" s="247">
        <f t="shared" si="1"/>
        <v>0.35099999999999998</v>
      </c>
      <c r="H10" s="96">
        <f t="shared" si="2"/>
        <v>-5052.3</v>
      </c>
      <c r="I10" s="95">
        <f t="shared" si="3"/>
        <v>0.98</v>
      </c>
      <c r="J10" s="99">
        <f>F10-E10</f>
        <v>6738.2</v>
      </c>
      <c r="K10" s="20"/>
    </row>
    <row r="11" spans="1:11" s="13" customFormat="1" ht="27" x14ac:dyDescent="0.2">
      <c r="A11" s="42" t="s">
        <v>170</v>
      </c>
      <c r="B11" s="49" t="s">
        <v>176</v>
      </c>
      <c r="C11" s="120">
        <f>C12</f>
        <v>14038.2</v>
      </c>
      <c r="D11" s="120">
        <f t="shared" ref="D11:F11" si="8">D12</f>
        <v>19800</v>
      </c>
      <c r="E11" s="120">
        <f t="shared" si="8"/>
        <v>13904.4</v>
      </c>
      <c r="F11" s="120">
        <f t="shared" si="8"/>
        <v>20122.400000000001</v>
      </c>
      <c r="G11" s="262">
        <f t="shared" si="1"/>
        <v>2.8000000000000001E-2</v>
      </c>
      <c r="H11" s="96">
        <f t="shared" si="2"/>
        <v>322.39999999999998</v>
      </c>
      <c r="I11" s="95">
        <f t="shared" si="3"/>
        <v>1.016</v>
      </c>
      <c r="J11" s="99">
        <f>F11-E11</f>
        <v>6218</v>
      </c>
      <c r="K11" s="20"/>
    </row>
    <row r="12" spans="1:11" s="13" customFormat="1" ht="27" x14ac:dyDescent="0.2">
      <c r="A12" s="44" t="s">
        <v>207</v>
      </c>
      <c r="B12" s="147" t="s">
        <v>177</v>
      </c>
      <c r="C12" s="121">
        <v>14038.2</v>
      </c>
      <c r="D12" s="110">
        <v>19800</v>
      </c>
      <c r="E12" s="150">
        <v>13904.4</v>
      </c>
      <c r="F12" s="110">
        <v>20122.400000000001</v>
      </c>
      <c r="G12" s="247">
        <f t="shared" si="1"/>
        <v>2.8000000000000001E-2</v>
      </c>
      <c r="H12" s="96">
        <f t="shared" si="2"/>
        <v>322.39999999999998</v>
      </c>
      <c r="I12" s="95">
        <f t="shared" si="3"/>
        <v>1.016</v>
      </c>
      <c r="J12" s="99">
        <f t="shared" ref="J12:J50" si="9">F12-E12</f>
        <v>6218</v>
      </c>
      <c r="K12" s="20"/>
    </row>
    <row r="13" spans="1:11" s="19" customFormat="1" x14ac:dyDescent="0.2">
      <c r="A13" s="42" t="s">
        <v>92</v>
      </c>
      <c r="B13" s="49" t="s">
        <v>14</v>
      </c>
      <c r="C13" s="120">
        <f>SUM(C14)</f>
        <v>722.2</v>
      </c>
      <c r="D13" s="120">
        <f t="shared" ref="D13:F13" si="10">SUM(D14)</f>
        <v>3760</v>
      </c>
      <c r="E13" s="120">
        <f t="shared" si="10"/>
        <v>862.1</v>
      </c>
      <c r="F13" s="120">
        <f t="shared" si="10"/>
        <v>3756.8</v>
      </c>
      <c r="G13" s="261">
        <f t="shared" si="1"/>
        <v>5.0000000000000001E-3</v>
      </c>
      <c r="H13" s="80">
        <f t="shared" si="2"/>
        <v>-3.2</v>
      </c>
      <c r="I13" s="79">
        <f t="shared" si="3"/>
        <v>0.999</v>
      </c>
      <c r="J13" s="99">
        <f t="shared" si="9"/>
        <v>2894.7</v>
      </c>
      <c r="K13" s="21"/>
    </row>
    <row r="14" spans="1:11" s="19" customFormat="1" x14ac:dyDescent="0.2">
      <c r="A14" s="42" t="s">
        <v>32</v>
      </c>
      <c r="B14" s="43" t="s">
        <v>0</v>
      </c>
      <c r="C14" s="120">
        <f>C15</f>
        <v>722.2</v>
      </c>
      <c r="D14" s="120">
        <f t="shared" ref="D14:F14" si="11">D15</f>
        <v>3760</v>
      </c>
      <c r="E14" s="120">
        <f t="shared" si="11"/>
        <v>862.1</v>
      </c>
      <c r="F14" s="120">
        <f t="shared" si="11"/>
        <v>3756.8</v>
      </c>
      <c r="G14" s="261">
        <f t="shared" si="1"/>
        <v>5.0000000000000001E-3</v>
      </c>
      <c r="H14" s="80">
        <f t="shared" si="2"/>
        <v>-3.2</v>
      </c>
      <c r="I14" s="79">
        <f t="shared" si="3"/>
        <v>0.999</v>
      </c>
      <c r="J14" s="99">
        <f t="shared" si="9"/>
        <v>2894.7</v>
      </c>
      <c r="K14" s="21"/>
    </row>
    <row r="15" spans="1:11" s="19" customFormat="1" x14ac:dyDescent="0.2">
      <c r="A15" s="44" t="s">
        <v>80</v>
      </c>
      <c r="B15" s="46" t="s">
        <v>0</v>
      </c>
      <c r="C15" s="122">
        <v>722.2</v>
      </c>
      <c r="D15" s="25">
        <v>3760</v>
      </c>
      <c r="E15" s="151">
        <v>862.1</v>
      </c>
      <c r="F15" s="25">
        <v>3756.8</v>
      </c>
      <c r="G15" s="247">
        <f t="shared" si="1"/>
        <v>5.0000000000000001E-3</v>
      </c>
      <c r="H15" s="96">
        <f t="shared" si="2"/>
        <v>-3.2</v>
      </c>
      <c r="I15" s="95">
        <f t="shared" si="3"/>
        <v>0.999</v>
      </c>
      <c r="J15" s="99">
        <f t="shared" si="9"/>
        <v>2894.7</v>
      </c>
      <c r="K15" s="21"/>
    </row>
    <row r="16" spans="1:11" s="19" customFormat="1" x14ac:dyDescent="0.2">
      <c r="A16" s="42" t="s">
        <v>93</v>
      </c>
      <c r="B16" s="43" t="s">
        <v>15</v>
      </c>
      <c r="C16" s="120">
        <f>SUM(C17+C19)</f>
        <v>234084.2</v>
      </c>
      <c r="D16" s="120">
        <f t="shared" ref="D16:F16" si="12">SUM(D17+D19)</f>
        <v>236469.9</v>
      </c>
      <c r="E16" s="120">
        <f t="shared" ref="E16" si="13">SUM(E17+E19)</f>
        <v>238929.8</v>
      </c>
      <c r="F16" s="120">
        <f t="shared" si="12"/>
        <v>236384.3</v>
      </c>
      <c r="G16" s="261">
        <f t="shared" si="1"/>
        <v>0.32800000000000001</v>
      </c>
      <c r="H16" s="80">
        <f t="shared" si="2"/>
        <v>-85.6</v>
      </c>
      <c r="I16" s="79">
        <f t="shared" si="3"/>
        <v>1</v>
      </c>
      <c r="J16" s="99">
        <f t="shared" si="9"/>
        <v>-2545.5</v>
      </c>
      <c r="K16" s="21"/>
    </row>
    <row r="17" spans="1:11" s="23" customFormat="1" x14ac:dyDescent="0.2">
      <c r="A17" s="42" t="s">
        <v>35</v>
      </c>
      <c r="B17" s="43" t="s">
        <v>34</v>
      </c>
      <c r="C17" s="120">
        <f>C18</f>
        <v>84084.2</v>
      </c>
      <c r="D17" s="120">
        <f t="shared" ref="D17:F17" si="14">D18</f>
        <v>108469.9</v>
      </c>
      <c r="E17" s="120">
        <f t="shared" si="14"/>
        <v>96346.2</v>
      </c>
      <c r="F17" s="120">
        <f t="shared" si="14"/>
        <v>108725.9</v>
      </c>
      <c r="G17" s="261">
        <f t="shared" si="1"/>
        <v>0.151</v>
      </c>
      <c r="H17" s="80">
        <f t="shared" si="2"/>
        <v>256</v>
      </c>
      <c r="I17" s="79">
        <f t="shared" si="3"/>
        <v>1.002</v>
      </c>
      <c r="J17" s="99">
        <f t="shared" si="9"/>
        <v>12379.7</v>
      </c>
      <c r="K17" s="22"/>
    </row>
    <row r="18" spans="1:11" s="19" customFormat="1" ht="40.5" x14ac:dyDescent="0.2">
      <c r="A18" s="44" t="s">
        <v>208</v>
      </c>
      <c r="B18" s="46" t="s">
        <v>36</v>
      </c>
      <c r="C18" s="123">
        <v>84084.2</v>
      </c>
      <c r="D18" s="59">
        <v>108469.9</v>
      </c>
      <c r="E18" s="152">
        <v>96346.2</v>
      </c>
      <c r="F18" s="59">
        <v>108725.9</v>
      </c>
      <c r="G18" s="247">
        <f t="shared" si="1"/>
        <v>0.151</v>
      </c>
      <c r="H18" s="96">
        <f t="shared" si="2"/>
        <v>256</v>
      </c>
      <c r="I18" s="95">
        <f t="shared" si="3"/>
        <v>1.002</v>
      </c>
      <c r="J18" s="99">
        <f t="shared" si="9"/>
        <v>12379.7</v>
      </c>
      <c r="K18" s="21"/>
    </row>
    <row r="19" spans="1:11" s="23" customFormat="1" x14ac:dyDescent="0.2">
      <c r="A19" s="42" t="s">
        <v>33</v>
      </c>
      <c r="B19" s="43" t="s">
        <v>16</v>
      </c>
      <c r="C19" s="120">
        <f>SUM(C20:C21)</f>
        <v>150000</v>
      </c>
      <c r="D19" s="120">
        <f t="shared" ref="D19:F19" si="15">SUM(D20:D21)</f>
        <v>128000</v>
      </c>
      <c r="E19" s="120">
        <f t="shared" ref="E19" si="16">SUM(E20:E21)</f>
        <v>142583.6</v>
      </c>
      <c r="F19" s="120">
        <f t="shared" si="15"/>
        <v>127658.4</v>
      </c>
      <c r="G19" s="261">
        <f t="shared" si="1"/>
        <v>0.17699999999999999</v>
      </c>
      <c r="H19" s="80">
        <f t="shared" si="2"/>
        <v>-341.6</v>
      </c>
      <c r="I19" s="79">
        <f t="shared" si="3"/>
        <v>0.997</v>
      </c>
      <c r="J19" s="99">
        <f t="shared" si="9"/>
        <v>-14925.2</v>
      </c>
      <c r="K19" s="22"/>
    </row>
    <row r="20" spans="1:11" s="23" customFormat="1" x14ac:dyDescent="0.2">
      <c r="A20" s="148" t="s">
        <v>209</v>
      </c>
      <c r="B20" s="46" t="s">
        <v>205</v>
      </c>
      <c r="C20" s="123">
        <v>75000</v>
      </c>
      <c r="D20" s="59">
        <v>61000</v>
      </c>
      <c r="E20" s="152">
        <v>68720.2</v>
      </c>
      <c r="F20" s="59">
        <v>60330.8</v>
      </c>
      <c r="G20" s="247">
        <f t="shared" si="1"/>
        <v>8.4000000000000005E-2</v>
      </c>
      <c r="H20" s="96">
        <f t="shared" si="2"/>
        <v>-669.2</v>
      </c>
      <c r="I20" s="95">
        <f t="shared" si="3"/>
        <v>0.98899999999999999</v>
      </c>
      <c r="J20" s="99">
        <f t="shared" si="9"/>
        <v>-8389.4</v>
      </c>
      <c r="K20" s="22"/>
    </row>
    <row r="21" spans="1:11" s="19" customFormat="1" x14ac:dyDescent="0.2">
      <c r="A21" s="148" t="s">
        <v>210</v>
      </c>
      <c r="B21" s="46" t="s">
        <v>206</v>
      </c>
      <c r="C21" s="123">
        <v>75000</v>
      </c>
      <c r="D21" s="59">
        <v>67000</v>
      </c>
      <c r="E21" s="152">
        <v>73863.399999999994</v>
      </c>
      <c r="F21" s="59">
        <v>67327.600000000006</v>
      </c>
      <c r="G21" s="247">
        <f t="shared" si="1"/>
        <v>9.2999999999999999E-2</v>
      </c>
      <c r="H21" s="96">
        <f t="shared" si="2"/>
        <v>327.60000000000002</v>
      </c>
      <c r="I21" s="95">
        <f t="shared" si="3"/>
        <v>1.0049999999999999</v>
      </c>
      <c r="J21" s="99">
        <f t="shared" si="9"/>
        <v>-6535.8</v>
      </c>
      <c r="K21" s="21"/>
    </row>
    <row r="22" spans="1:11" s="23" customFormat="1" x14ac:dyDescent="0.2">
      <c r="A22" s="42"/>
      <c r="B22" s="43" t="s">
        <v>17</v>
      </c>
      <c r="C22" s="120">
        <f>C23+C29+C37+C33</f>
        <v>100176.8</v>
      </c>
      <c r="D22" s="120">
        <f t="shared" ref="D22:F22" si="17">D23+D29+D37+D33</f>
        <v>76647.3</v>
      </c>
      <c r="E22" s="120">
        <f>E23+E29+E37+E33+E28</f>
        <v>197871.1</v>
      </c>
      <c r="F22" s="120">
        <f t="shared" si="17"/>
        <v>77326.7</v>
      </c>
      <c r="G22" s="261">
        <f t="shared" si="1"/>
        <v>0.107</v>
      </c>
      <c r="H22" s="80">
        <f t="shared" si="2"/>
        <v>679.4</v>
      </c>
      <c r="I22" s="79">
        <f t="shared" si="3"/>
        <v>1.0089999999999999</v>
      </c>
      <c r="J22" s="99">
        <f t="shared" si="9"/>
        <v>-120544.4</v>
      </c>
      <c r="K22" s="22"/>
    </row>
    <row r="23" spans="1:11" s="19" customFormat="1" ht="40.5" x14ac:dyDescent="0.2">
      <c r="A23" s="42" t="s">
        <v>38</v>
      </c>
      <c r="B23" s="43" t="s">
        <v>1</v>
      </c>
      <c r="C23" s="142">
        <f>SUM(C24:C27)</f>
        <v>92016.3</v>
      </c>
      <c r="D23" s="142">
        <f t="shared" ref="D23:F23" si="18">SUM(D24:D27)</f>
        <v>59870</v>
      </c>
      <c r="E23" s="142">
        <f t="shared" ref="E23" si="19">SUM(E24:E27)</f>
        <v>74650</v>
      </c>
      <c r="F23" s="142">
        <f t="shared" si="18"/>
        <v>60434.8</v>
      </c>
      <c r="G23" s="261">
        <f t="shared" si="1"/>
        <v>8.4000000000000005E-2</v>
      </c>
      <c r="H23" s="80">
        <f t="shared" si="2"/>
        <v>564.79999999999995</v>
      </c>
      <c r="I23" s="79">
        <f t="shared" si="3"/>
        <v>1.0089999999999999</v>
      </c>
      <c r="J23" s="99">
        <f t="shared" si="9"/>
        <v>-14215.2</v>
      </c>
      <c r="K23" s="21"/>
    </row>
    <row r="24" spans="1:11" s="19" customFormat="1" ht="81" x14ac:dyDescent="0.2">
      <c r="A24" s="44" t="s">
        <v>181</v>
      </c>
      <c r="B24" s="46" t="s">
        <v>41</v>
      </c>
      <c r="C24" s="123">
        <v>64250</v>
      </c>
      <c r="D24" s="25">
        <v>47500</v>
      </c>
      <c r="E24" s="152">
        <v>59314.400000000001</v>
      </c>
      <c r="F24" s="59">
        <v>48237.7</v>
      </c>
      <c r="G24" s="247">
        <f t="shared" si="1"/>
        <v>6.7000000000000004E-2</v>
      </c>
      <c r="H24" s="96">
        <f t="shared" si="2"/>
        <v>737.7</v>
      </c>
      <c r="I24" s="95">
        <f t="shared" si="3"/>
        <v>1.016</v>
      </c>
      <c r="J24" s="99">
        <f t="shared" si="9"/>
        <v>-11076.7</v>
      </c>
      <c r="K24" s="21"/>
    </row>
    <row r="25" spans="1:11" s="19" customFormat="1" ht="27" x14ac:dyDescent="0.2">
      <c r="A25" s="148" t="s">
        <v>179</v>
      </c>
      <c r="B25" s="46" t="s">
        <v>154</v>
      </c>
      <c r="C25" s="123">
        <v>3250</v>
      </c>
      <c r="D25" s="25">
        <v>2800</v>
      </c>
      <c r="E25" s="59">
        <v>3548</v>
      </c>
      <c r="F25" s="59">
        <v>2792.1</v>
      </c>
      <c r="G25" s="247">
        <f t="shared" ref="G25" si="20">F25/Всего_доходов_2003</f>
        <v>4.0000000000000001E-3</v>
      </c>
      <c r="H25" s="96">
        <f t="shared" si="2"/>
        <v>-7.9</v>
      </c>
      <c r="I25" s="95">
        <f t="shared" si="3"/>
        <v>0.997</v>
      </c>
      <c r="J25" s="99">
        <f t="shared" si="9"/>
        <v>-755.9</v>
      </c>
      <c r="K25" s="21"/>
    </row>
    <row r="26" spans="1:11" s="19" customFormat="1" ht="54" hidden="1" customHeight="1" x14ac:dyDescent="0.2">
      <c r="A26" s="148" t="s">
        <v>180</v>
      </c>
      <c r="B26" s="46" t="s">
        <v>146</v>
      </c>
      <c r="C26" s="123">
        <v>0</v>
      </c>
      <c r="D26" s="25">
        <v>0</v>
      </c>
      <c r="E26" s="59">
        <v>0</v>
      </c>
      <c r="F26" s="59">
        <v>0</v>
      </c>
      <c r="G26" s="179">
        <f t="shared" si="1"/>
        <v>0</v>
      </c>
      <c r="H26" s="96">
        <f t="shared" si="2"/>
        <v>0</v>
      </c>
      <c r="I26" s="95" t="e">
        <f t="shared" si="3"/>
        <v>#DIV/0!</v>
      </c>
      <c r="J26" s="99">
        <f t="shared" si="9"/>
        <v>0</v>
      </c>
      <c r="K26" s="21"/>
    </row>
    <row r="27" spans="1:11" s="23" customFormat="1" ht="81" x14ac:dyDescent="0.2">
      <c r="A27" s="149" t="s">
        <v>228</v>
      </c>
      <c r="B27" s="45" t="s">
        <v>81</v>
      </c>
      <c r="C27" s="124">
        <v>24516.3</v>
      </c>
      <c r="D27" s="151">
        <v>9570</v>
      </c>
      <c r="E27" s="35">
        <v>11787.6</v>
      </c>
      <c r="F27" s="35">
        <v>9405</v>
      </c>
      <c r="G27" s="247">
        <f t="shared" si="1"/>
        <v>1.2999999999999999E-2</v>
      </c>
      <c r="H27" s="96">
        <f t="shared" si="2"/>
        <v>-165</v>
      </c>
      <c r="I27" s="95">
        <f t="shared" si="3"/>
        <v>0.98299999999999998</v>
      </c>
      <c r="J27" s="99">
        <f t="shared" si="9"/>
        <v>-2382.6</v>
      </c>
      <c r="K27" s="22"/>
    </row>
    <row r="28" spans="1:11" s="23" customFormat="1" ht="18" customHeight="1" x14ac:dyDescent="0.2">
      <c r="A28" s="171" t="s">
        <v>240</v>
      </c>
      <c r="B28" s="51" t="s">
        <v>265</v>
      </c>
      <c r="C28" s="168"/>
      <c r="D28" s="169"/>
      <c r="E28" s="172">
        <v>24.4</v>
      </c>
      <c r="F28" s="170"/>
      <c r="G28" s="247">
        <f t="shared" si="1"/>
        <v>0</v>
      </c>
      <c r="H28" s="96">
        <f t="shared" si="2"/>
        <v>0</v>
      </c>
      <c r="I28" s="95"/>
      <c r="J28" s="99">
        <f t="shared" si="9"/>
        <v>-24.4</v>
      </c>
      <c r="K28" s="22"/>
    </row>
    <row r="29" spans="1:11" s="19" customFormat="1" ht="27" x14ac:dyDescent="0.2">
      <c r="A29" s="50" t="s">
        <v>37</v>
      </c>
      <c r="B29" s="51" t="s">
        <v>2</v>
      </c>
      <c r="C29" s="125">
        <f>SUM(C30:C32)</f>
        <v>7925</v>
      </c>
      <c r="D29" s="125">
        <f t="shared" ref="D29:F29" si="21">SUM(D30:D32)</f>
        <v>16162.1</v>
      </c>
      <c r="E29" s="125">
        <f t="shared" ref="E29" si="22">SUM(E30:E32)</f>
        <v>123031.8</v>
      </c>
      <c r="F29" s="125">
        <f t="shared" si="21"/>
        <v>16264.4</v>
      </c>
      <c r="G29" s="261">
        <f t="shared" si="1"/>
        <v>2.3E-2</v>
      </c>
      <c r="H29" s="80">
        <f t="shared" si="2"/>
        <v>102.3</v>
      </c>
      <c r="I29" s="79">
        <f>F29/D29</f>
        <v>1.006</v>
      </c>
      <c r="J29" s="99">
        <f t="shared" si="9"/>
        <v>-106767.4</v>
      </c>
      <c r="K29" s="21"/>
    </row>
    <row r="30" spans="1:11" s="19" customFormat="1" ht="87.75" customHeight="1" x14ac:dyDescent="0.2">
      <c r="A30" s="14" t="s">
        <v>182</v>
      </c>
      <c r="B30" s="45" t="s">
        <v>120</v>
      </c>
      <c r="C30" s="124">
        <v>1700</v>
      </c>
      <c r="D30" s="25">
        <v>2400</v>
      </c>
      <c r="E30" s="35">
        <v>2609</v>
      </c>
      <c r="F30" s="35">
        <v>2468</v>
      </c>
      <c r="G30" s="247">
        <f t="shared" si="1"/>
        <v>3.0000000000000001E-3</v>
      </c>
      <c r="H30" s="96">
        <f t="shared" si="2"/>
        <v>68</v>
      </c>
      <c r="I30" s="95">
        <f>F30/D30</f>
        <v>1.028</v>
      </c>
      <c r="J30" s="99">
        <f t="shared" si="9"/>
        <v>-141</v>
      </c>
      <c r="K30" s="21"/>
    </row>
    <row r="31" spans="1:11" s="19" customFormat="1" ht="54" x14ac:dyDescent="0.2">
      <c r="A31" s="14" t="s">
        <v>185</v>
      </c>
      <c r="B31" s="45" t="s">
        <v>42</v>
      </c>
      <c r="C31" s="124">
        <v>6225</v>
      </c>
      <c r="D31" s="25">
        <v>13762.1</v>
      </c>
      <c r="E31" s="35">
        <v>8012.8</v>
      </c>
      <c r="F31" s="35">
        <v>13796.4</v>
      </c>
      <c r="G31" s="247">
        <f t="shared" si="1"/>
        <v>1.9E-2</v>
      </c>
      <c r="H31" s="96">
        <f t="shared" si="2"/>
        <v>34.299999999999997</v>
      </c>
      <c r="I31" s="95">
        <f>F31/D31</f>
        <v>1.002</v>
      </c>
      <c r="J31" s="99">
        <f t="shared" si="9"/>
        <v>5783.6</v>
      </c>
      <c r="K31" s="21"/>
    </row>
    <row r="32" spans="1:11" s="19" customFormat="1" ht="54" x14ac:dyDescent="0.2">
      <c r="A32" s="14" t="s">
        <v>184</v>
      </c>
      <c r="B32" s="45" t="s">
        <v>151</v>
      </c>
      <c r="C32" s="124">
        <v>0</v>
      </c>
      <c r="D32" s="25">
        <v>0</v>
      </c>
      <c r="E32" s="35">
        <v>112410</v>
      </c>
      <c r="F32" s="35">
        <v>0</v>
      </c>
      <c r="G32" s="247">
        <f t="shared" ref="G32" si="23">F32/Всего_доходов_2003</f>
        <v>0</v>
      </c>
      <c r="H32" s="96">
        <f t="shared" si="2"/>
        <v>0</v>
      </c>
      <c r="I32" s="95" t="str">
        <f>IF(F32=0,"0,0%", F32/D32)</f>
        <v>0,0%</v>
      </c>
      <c r="J32" s="99">
        <f t="shared" si="9"/>
        <v>-112410</v>
      </c>
      <c r="K32" s="21"/>
    </row>
    <row r="33" spans="1:11" s="19" customFormat="1" x14ac:dyDescent="0.2">
      <c r="A33" s="47" t="s">
        <v>149</v>
      </c>
      <c r="B33" s="48" t="s">
        <v>150</v>
      </c>
      <c r="C33" s="126">
        <f>SUM(C34:C36)</f>
        <v>0</v>
      </c>
      <c r="D33" s="126">
        <f>SUM(D34:D36)</f>
        <v>615.20000000000005</v>
      </c>
      <c r="E33" s="126">
        <f t="shared" ref="E33" si="24">SUM(E34:E36)</f>
        <v>164.9</v>
      </c>
      <c r="F33" s="126">
        <f t="shared" ref="F33" si="25">SUM(F34:F36)</f>
        <v>627.5</v>
      </c>
      <c r="G33" s="261">
        <f t="shared" si="1"/>
        <v>1E-3</v>
      </c>
      <c r="H33" s="80">
        <f t="shared" si="2"/>
        <v>12.3</v>
      </c>
      <c r="I33" s="95">
        <f>IF(D33=0,"0,0%", F33/D33)</f>
        <v>1.02</v>
      </c>
      <c r="J33" s="99">
        <f t="shared" si="9"/>
        <v>462.6</v>
      </c>
      <c r="K33" s="21"/>
    </row>
    <row r="34" spans="1:11" s="19" customFormat="1" ht="67.5" x14ac:dyDescent="0.2">
      <c r="A34" s="14" t="s">
        <v>252</v>
      </c>
      <c r="B34" s="45" t="s">
        <v>254</v>
      </c>
      <c r="C34" s="124">
        <v>0</v>
      </c>
      <c r="D34" s="25">
        <v>142.9</v>
      </c>
      <c r="E34" s="153">
        <v>0</v>
      </c>
      <c r="F34" s="35">
        <v>142.9</v>
      </c>
      <c r="G34" s="247">
        <f t="shared" si="1"/>
        <v>0</v>
      </c>
      <c r="H34" s="96">
        <f t="shared" si="2"/>
        <v>0</v>
      </c>
      <c r="I34" s="95">
        <f>IF(D34=0,"0,0%", F34/D34)</f>
        <v>1</v>
      </c>
      <c r="J34" s="99">
        <f t="shared" si="9"/>
        <v>142.9</v>
      </c>
      <c r="K34" s="21"/>
    </row>
    <row r="35" spans="1:11" s="19" customFormat="1" ht="54" x14ac:dyDescent="0.2">
      <c r="A35" s="14" t="s">
        <v>171</v>
      </c>
      <c r="B35" s="45" t="s">
        <v>172</v>
      </c>
      <c r="C35" s="124">
        <v>0</v>
      </c>
      <c r="D35" s="25">
        <v>99.4</v>
      </c>
      <c r="E35" s="153">
        <v>131.6</v>
      </c>
      <c r="F35" s="35">
        <v>106.7</v>
      </c>
      <c r="G35" s="247">
        <f t="shared" ref="G35" si="26">F35/Всего_доходов_2003</f>
        <v>0</v>
      </c>
      <c r="H35" s="96">
        <f t="shared" si="2"/>
        <v>7.3</v>
      </c>
      <c r="I35" s="95">
        <f>IF(D35=0,"0,0%", F35/D35)</f>
        <v>1.073</v>
      </c>
      <c r="J35" s="99">
        <f t="shared" ref="J35" si="27">F35-E35</f>
        <v>-24.9</v>
      </c>
      <c r="K35" s="21"/>
    </row>
    <row r="36" spans="1:11" s="19" customFormat="1" ht="54" x14ac:dyDescent="0.2">
      <c r="A36" s="14" t="s">
        <v>211</v>
      </c>
      <c r="B36" s="45" t="s">
        <v>172</v>
      </c>
      <c r="C36" s="124">
        <v>0</v>
      </c>
      <c r="D36" s="25">
        <v>372.9</v>
      </c>
      <c r="E36" s="153">
        <v>33.299999999999997</v>
      </c>
      <c r="F36" s="35">
        <v>377.9</v>
      </c>
      <c r="G36" s="247">
        <f>F36/Всего_доходов_2003</f>
        <v>1E-3</v>
      </c>
      <c r="H36" s="96">
        <f t="shared" si="2"/>
        <v>5</v>
      </c>
      <c r="I36" s="95">
        <f>IF(D36=0,"0,0%", F36/D36)</f>
        <v>1.0129999999999999</v>
      </c>
      <c r="J36" s="99">
        <f t="shared" si="9"/>
        <v>344.6</v>
      </c>
      <c r="K36" s="21"/>
    </row>
    <row r="37" spans="1:11" s="19" customFormat="1" x14ac:dyDescent="0.2">
      <c r="A37" s="47" t="s">
        <v>3</v>
      </c>
      <c r="B37" s="48" t="s">
        <v>5</v>
      </c>
      <c r="C37" s="126">
        <f>SUM(C38:C39)</f>
        <v>235.5</v>
      </c>
      <c r="D37" s="126">
        <f t="shared" ref="D37:F37" si="28">SUM(D38:D39)</f>
        <v>0</v>
      </c>
      <c r="E37" s="126">
        <f>SUM(E38:E39)</f>
        <v>0</v>
      </c>
      <c r="F37" s="126">
        <f t="shared" si="28"/>
        <v>0</v>
      </c>
      <c r="G37" s="262">
        <f>G38+G39</f>
        <v>0</v>
      </c>
      <c r="H37" s="80">
        <f t="shared" si="2"/>
        <v>0</v>
      </c>
      <c r="I37" s="95">
        <v>0</v>
      </c>
      <c r="J37" s="99">
        <f t="shared" si="9"/>
        <v>0</v>
      </c>
      <c r="K37" s="21"/>
    </row>
    <row r="38" spans="1:11" s="19" customFormat="1" ht="27" x14ac:dyDescent="0.2">
      <c r="A38" s="14" t="s">
        <v>173</v>
      </c>
      <c r="B38" s="45" t="s">
        <v>49</v>
      </c>
      <c r="C38" s="124">
        <v>0</v>
      </c>
      <c r="D38" s="25">
        <v>0</v>
      </c>
      <c r="E38" s="35">
        <v>0</v>
      </c>
      <c r="F38" s="35">
        <v>0</v>
      </c>
      <c r="G38" s="247">
        <f>F38/Всего_доходов_2003</f>
        <v>0</v>
      </c>
      <c r="H38" s="96">
        <f t="shared" si="2"/>
        <v>0</v>
      </c>
      <c r="I38" s="95">
        <v>0</v>
      </c>
      <c r="J38" s="99">
        <f t="shared" si="9"/>
        <v>0</v>
      </c>
      <c r="K38" s="21"/>
    </row>
    <row r="39" spans="1:11" s="19" customFormat="1" ht="27" x14ac:dyDescent="0.2">
      <c r="A39" s="14" t="s">
        <v>178</v>
      </c>
      <c r="B39" s="45" t="s">
        <v>183</v>
      </c>
      <c r="C39" s="124">
        <v>235.5</v>
      </c>
      <c r="D39" s="25">
        <v>0</v>
      </c>
      <c r="E39" s="35">
        <v>0</v>
      </c>
      <c r="F39" s="35">
        <v>0</v>
      </c>
      <c r="G39" s="247">
        <f>F39/Всего_доходов_2003</f>
        <v>0</v>
      </c>
      <c r="H39" s="96">
        <f t="shared" si="2"/>
        <v>0</v>
      </c>
      <c r="I39" s="95">
        <v>0</v>
      </c>
      <c r="J39" s="99">
        <f t="shared" ref="J39" si="29">F39-E39</f>
        <v>0</v>
      </c>
      <c r="K39" s="21"/>
    </row>
    <row r="40" spans="1:11" s="19" customFormat="1" x14ac:dyDescent="0.2">
      <c r="A40" s="47" t="s">
        <v>39</v>
      </c>
      <c r="B40" s="52" t="s">
        <v>4</v>
      </c>
      <c r="C40" s="126">
        <f>SUM(C41,C43,C48,C46)</f>
        <v>10595.9</v>
      </c>
      <c r="D40" s="126">
        <f t="shared" ref="D40:F40" si="30">SUM(D41,D43,D48,D46)</f>
        <v>130595.9</v>
      </c>
      <c r="E40" s="126">
        <f t="shared" ref="E40" si="31">SUM(E41,E43,E48,E46)</f>
        <v>9689.7000000000007</v>
      </c>
      <c r="F40" s="126">
        <f t="shared" si="30"/>
        <v>130595.9</v>
      </c>
      <c r="G40" s="261">
        <f t="shared" ref="G40:G49" si="32">F40/Всего_доходов_2003</f>
        <v>0.18099999999999999</v>
      </c>
      <c r="H40" s="80">
        <f t="shared" si="2"/>
        <v>0</v>
      </c>
      <c r="I40" s="79">
        <f>F40/D40</f>
        <v>1</v>
      </c>
      <c r="J40" s="99">
        <f t="shared" si="9"/>
        <v>120906.2</v>
      </c>
      <c r="K40" s="21"/>
    </row>
    <row r="41" spans="1:11" s="19" customFormat="1" ht="27" x14ac:dyDescent="0.2">
      <c r="A41" s="53" t="s">
        <v>40</v>
      </c>
      <c r="B41" s="54" t="s">
        <v>212</v>
      </c>
      <c r="C41" s="126">
        <f>C42</f>
        <v>10595.9</v>
      </c>
      <c r="D41" s="126">
        <f t="shared" ref="D41:F41" si="33">D42</f>
        <v>10595.9</v>
      </c>
      <c r="E41" s="126">
        <f t="shared" si="33"/>
        <v>9689.7000000000007</v>
      </c>
      <c r="F41" s="126">
        <f t="shared" si="33"/>
        <v>10595.9</v>
      </c>
      <c r="G41" s="261">
        <f t="shared" si="32"/>
        <v>1.4999999999999999E-2</v>
      </c>
      <c r="H41" s="80">
        <f t="shared" si="2"/>
        <v>0</v>
      </c>
      <c r="I41" s="79">
        <f>F41/D41</f>
        <v>1</v>
      </c>
      <c r="J41" s="99">
        <f t="shared" si="9"/>
        <v>906.2</v>
      </c>
      <c r="K41" s="21"/>
    </row>
    <row r="42" spans="1:11" s="19" customFormat="1" ht="27" x14ac:dyDescent="0.2">
      <c r="A42" s="55" t="s">
        <v>214</v>
      </c>
      <c r="B42" s="56" t="s">
        <v>213</v>
      </c>
      <c r="C42" s="124">
        <v>10595.9</v>
      </c>
      <c r="D42" s="35">
        <v>10595.9</v>
      </c>
      <c r="E42" s="153">
        <v>9689.7000000000007</v>
      </c>
      <c r="F42" s="35">
        <v>10595.9</v>
      </c>
      <c r="G42" s="247">
        <f t="shared" si="32"/>
        <v>1.4999999999999999E-2</v>
      </c>
      <c r="H42" s="96">
        <f t="shared" si="2"/>
        <v>0</v>
      </c>
      <c r="I42" s="95">
        <f>F42/D42</f>
        <v>1</v>
      </c>
      <c r="J42" s="99">
        <f t="shared" si="9"/>
        <v>906.2</v>
      </c>
      <c r="K42" s="21"/>
    </row>
    <row r="43" spans="1:11" s="19" customFormat="1" ht="40.5" hidden="1" customHeight="1" x14ac:dyDescent="0.2">
      <c r="A43" s="57" t="s">
        <v>121</v>
      </c>
      <c r="B43" s="52" t="s">
        <v>122</v>
      </c>
      <c r="C43" s="126">
        <f>C44+C45</f>
        <v>0</v>
      </c>
      <c r="D43" s="58">
        <f>D44+D45</f>
        <v>0</v>
      </c>
      <c r="E43" s="58">
        <f>E44+E45</f>
        <v>0</v>
      </c>
      <c r="F43" s="58">
        <f>F44+F45</f>
        <v>0</v>
      </c>
      <c r="G43" s="178">
        <f t="shared" si="32"/>
        <v>0</v>
      </c>
      <c r="H43" s="79">
        <f t="shared" ref="H43:H49" si="34">F43/Всего_доходов_2003</f>
        <v>0</v>
      </c>
      <c r="I43" s="80">
        <f>F43-D43</f>
        <v>0</v>
      </c>
      <c r="J43" s="99">
        <f t="shared" si="9"/>
        <v>0</v>
      </c>
      <c r="K43" s="21"/>
    </row>
    <row r="44" spans="1:11" s="23" customFormat="1" ht="67.5" hidden="1" customHeight="1" x14ac:dyDescent="0.25">
      <c r="A44" s="112" t="s">
        <v>138</v>
      </c>
      <c r="B44" s="111" t="s">
        <v>136</v>
      </c>
      <c r="C44" s="124">
        <v>0</v>
      </c>
      <c r="D44" s="35">
        <v>0</v>
      </c>
      <c r="E44" s="35">
        <v>0</v>
      </c>
      <c r="F44" s="35">
        <v>0</v>
      </c>
      <c r="G44" s="179">
        <f t="shared" si="32"/>
        <v>0</v>
      </c>
      <c r="H44" s="96">
        <f>F44-D44</f>
        <v>0</v>
      </c>
      <c r="I44" s="95">
        <v>0</v>
      </c>
      <c r="J44" s="99">
        <f t="shared" si="9"/>
        <v>0</v>
      </c>
    </row>
    <row r="45" spans="1:11" s="23" customFormat="1" ht="54" hidden="1" customHeight="1" x14ac:dyDescent="0.25">
      <c r="A45" s="112" t="s">
        <v>139</v>
      </c>
      <c r="B45" s="111" t="s">
        <v>137</v>
      </c>
      <c r="C45" s="124">
        <v>0</v>
      </c>
      <c r="D45" s="35">
        <v>0</v>
      </c>
      <c r="E45" s="35">
        <v>0</v>
      </c>
      <c r="F45" s="35">
        <v>0</v>
      </c>
      <c r="G45" s="179">
        <f t="shared" si="32"/>
        <v>0</v>
      </c>
      <c r="H45" s="96">
        <f>F45-D45</f>
        <v>0</v>
      </c>
      <c r="I45" s="95">
        <v>0</v>
      </c>
      <c r="J45" s="99">
        <f t="shared" si="9"/>
        <v>0</v>
      </c>
    </row>
    <row r="46" spans="1:11" s="23" customFormat="1" ht="13.5" customHeight="1" x14ac:dyDescent="0.25">
      <c r="A46" s="143" t="s">
        <v>155</v>
      </c>
      <c r="B46" s="144" t="s">
        <v>231</v>
      </c>
      <c r="C46" s="127">
        <f>C47</f>
        <v>0</v>
      </c>
      <c r="D46" s="190">
        <f>D47</f>
        <v>120000</v>
      </c>
      <c r="E46" s="190">
        <f>E47</f>
        <v>0</v>
      </c>
      <c r="F46" s="190">
        <f>F47</f>
        <v>120000</v>
      </c>
      <c r="G46" s="196">
        <f t="shared" ref="G46" si="35">F46/Всего_доходов_2003</f>
        <v>0.16600000000000001</v>
      </c>
      <c r="H46" s="196">
        <f t="shared" ref="H46:H47" si="36">F46/Всего_доходов_2003</f>
        <v>0.16600000000000001</v>
      </c>
      <c r="I46" s="197">
        <f>F46-D46</f>
        <v>0</v>
      </c>
      <c r="J46" s="198">
        <f t="shared" si="9"/>
        <v>120000</v>
      </c>
    </row>
    <row r="47" spans="1:11" s="23" customFormat="1" ht="32.25" customHeight="1" x14ac:dyDescent="0.25">
      <c r="A47" s="112" t="s">
        <v>229</v>
      </c>
      <c r="B47" s="167" t="s">
        <v>230</v>
      </c>
      <c r="C47" s="124">
        <v>0</v>
      </c>
      <c r="D47" s="35">
        <v>120000</v>
      </c>
      <c r="E47" s="35">
        <v>0</v>
      </c>
      <c r="F47" s="35">
        <v>120000</v>
      </c>
      <c r="G47" s="199">
        <f>F47/Всего_доходов_2003</f>
        <v>0.16600000000000001</v>
      </c>
      <c r="H47" s="199">
        <f t="shared" si="36"/>
        <v>0.16600000000000001</v>
      </c>
      <c r="I47" s="200">
        <f>F47-D47</f>
        <v>0</v>
      </c>
      <c r="J47" s="198">
        <f t="shared" si="9"/>
        <v>120000</v>
      </c>
    </row>
    <row r="48" spans="1:11" s="19" customFormat="1" ht="40.5" hidden="1" x14ac:dyDescent="0.2">
      <c r="A48" s="57" t="s">
        <v>123</v>
      </c>
      <c r="B48" s="52" t="s">
        <v>124</v>
      </c>
      <c r="C48" s="127">
        <f>C49</f>
        <v>0</v>
      </c>
      <c r="D48" s="190">
        <f>D49</f>
        <v>0</v>
      </c>
      <c r="E48" s="182">
        <f>E49</f>
        <v>0</v>
      </c>
      <c r="F48" s="182">
        <f>F49</f>
        <v>0</v>
      </c>
      <c r="G48" s="178">
        <f t="shared" si="32"/>
        <v>0</v>
      </c>
      <c r="H48" s="178">
        <f t="shared" si="34"/>
        <v>0</v>
      </c>
      <c r="I48" s="183">
        <f>F48-D48</f>
        <v>0</v>
      </c>
      <c r="J48" s="184">
        <f t="shared" si="9"/>
        <v>0</v>
      </c>
      <c r="K48" s="21"/>
    </row>
    <row r="49" spans="1:11" s="19" customFormat="1" ht="40.5" hidden="1" x14ac:dyDescent="0.2">
      <c r="A49" s="55" t="s">
        <v>125</v>
      </c>
      <c r="B49" s="56" t="s">
        <v>67</v>
      </c>
      <c r="C49" s="124">
        <v>0</v>
      </c>
      <c r="D49" s="35">
        <v>0</v>
      </c>
      <c r="E49" s="185">
        <v>0</v>
      </c>
      <c r="F49" s="185">
        <v>0</v>
      </c>
      <c r="G49" s="179">
        <f t="shared" si="32"/>
        <v>0</v>
      </c>
      <c r="H49" s="179">
        <f t="shared" si="34"/>
        <v>0</v>
      </c>
      <c r="I49" s="186">
        <f>F49-D49</f>
        <v>0</v>
      </c>
      <c r="J49" s="184">
        <f t="shared" si="9"/>
        <v>0</v>
      </c>
      <c r="K49" s="21"/>
    </row>
    <row r="50" spans="1:11" s="24" customFormat="1" x14ac:dyDescent="0.2">
      <c r="A50" s="118"/>
      <c r="B50" s="257" t="s">
        <v>6</v>
      </c>
      <c r="C50" s="258">
        <f>C6+C40</f>
        <v>620999.9</v>
      </c>
      <c r="D50" s="258">
        <f>D6+D40</f>
        <v>725273.1</v>
      </c>
      <c r="E50" s="258">
        <f>E6+E40</f>
        <v>707466.6</v>
      </c>
      <c r="F50" s="258">
        <f>F6+F40</f>
        <v>721133.8</v>
      </c>
      <c r="G50" s="79">
        <f>F50/Всего_доходов_2003</f>
        <v>1</v>
      </c>
      <c r="H50" s="80">
        <f>F50-D50</f>
        <v>-4139.3</v>
      </c>
      <c r="I50" s="79">
        <f>F50/D50</f>
        <v>0.99399999999999999</v>
      </c>
      <c r="J50" s="259">
        <f t="shared" si="9"/>
        <v>13667.2</v>
      </c>
    </row>
    <row r="51" spans="1:11" s="12" customFormat="1" x14ac:dyDescent="0.2">
      <c r="A51" s="41"/>
      <c r="B51" s="4"/>
      <c r="C51" s="4"/>
      <c r="D51" s="191"/>
      <c r="E51" s="195"/>
      <c r="F51" s="195"/>
      <c r="G51" s="201"/>
      <c r="H51" s="202"/>
      <c r="I51" s="203"/>
      <c r="J51" s="195"/>
    </row>
    <row r="52" spans="1:11" ht="16.5" x14ac:dyDescent="0.2">
      <c r="A52" s="16" t="s">
        <v>10</v>
      </c>
      <c r="B52" s="128" t="s">
        <v>7</v>
      </c>
      <c r="C52" s="4"/>
      <c r="D52" s="191"/>
      <c r="E52" s="6"/>
      <c r="F52" s="6"/>
      <c r="G52" s="204"/>
      <c r="H52" s="205"/>
      <c r="I52" s="204"/>
      <c r="J52" s="6"/>
    </row>
    <row r="53" spans="1:11" s="24" customFormat="1" x14ac:dyDescent="0.2">
      <c r="A53" s="77" t="s">
        <v>21</v>
      </c>
      <c r="B53" s="260" t="s">
        <v>25</v>
      </c>
      <c r="C53" s="78">
        <f>C54+C55+C56+C59+C63+C64+C65</f>
        <v>19923.599999999999</v>
      </c>
      <c r="D53" s="78">
        <f>D54+D55+D56+D59+D63+D64+D65</f>
        <v>17139.5</v>
      </c>
      <c r="E53" s="78">
        <f>E54+E55+E56+E59+E63+E64+E65+E62</f>
        <v>15104.1</v>
      </c>
      <c r="F53" s="78">
        <f>F54+F55+F56+F59+F63+F64+F65</f>
        <v>16861.7</v>
      </c>
      <c r="G53" s="79">
        <f>F53/F212</f>
        <v>2.3E-2</v>
      </c>
      <c r="H53" s="80">
        <f>F53-D53</f>
        <v>-277.8</v>
      </c>
      <c r="I53" s="79">
        <f>F53/D53</f>
        <v>0.98399999999999999</v>
      </c>
      <c r="J53" s="81">
        <f>F53-E53</f>
        <v>1757.6</v>
      </c>
    </row>
    <row r="54" spans="1:11" ht="40.5" x14ac:dyDescent="0.2">
      <c r="A54" s="15" t="s">
        <v>46</v>
      </c>
      <c r="B54" s="9" t="s">
        <v>54</v>
      </c>
      <c r="C54" s="103">
        <v>1747.4</v>
      </c>
      <c r="D54" s="193">
        <v>1663.9</v>
      </c>
      <c r="E54" s="6">
        <v>1645.3</v>
      </c>
      <c r="F54" s="6">
        <v>1663.8</v>
      </c>
      <c r="G54" s="218">
        <f>F54/$F$212</f>
        <v>2E-3</v>
      </c>
      <c r="H54" s="219">
        <f>F54-D54</f>
        <v>-0.1</v>
      </c>
      <c r="I54" s="218">
        <f>F54/D54</f>
        <v>1</v>
      </c>
      <c r="J54" s="150">
        <f>F54-E54</f>
        <v>18.5</v>
      </c>
    </row>
    <row r="55" spans="1:11" ht="40.5" x14ac:dyDescent="0.2">
      <c r="A55" s="15" t="s">
        <v>47</v>
      </c>
      <c r="B55" s="9" t="s">
        <v>126</v>
      </c>
      <c r="C55" s="103">
        <v>11269</v>
      </c>
      <c r="D55" s="193">
        <v>8908.9</v>
      </c>
      <c r="E55" s="6">
        <v>8565.7000000000007</v>
      </c>
      <c r="F55" s="6">
        <v>8787.9</v>
      </c>
      <c r="G55" s="218">
        <f>F55/$F$212</f>
        <v>1.2E-2</v>
      </c>
      <c r="H55" s="219">
        <f>F55-D55</f>
        <v>-121</v>
      </c>
      <c r="I55" s="218">
        <f>F55/D55</f>
        <v>0.98599999999999999</v>
      </c>
      <c r="J55" s="150">
        <f>F55-E55</f>
        <v>222.2</v>
      </c>
    </row>
    <row r="56" spans="1:11" ht="54" x14ac:dyDescent="0.2">
      <c r="A56" s="15" t="s">
        <v>156</v>
      </c>
      <c r="B56" s="9" t="s">
        <v>127</v>
      </c>
      <c r="C56" s="103">
        <v>3466.4</v>
      </c>
      <c r="D56" s="193">
        <v>2730.8</v>
      </c>
      <c r="E56" s="6">
        <v>2581.9</v>
      </c>
      <c r="F56" s="6">
        <v>2730.8</v>
      </c>
      <c r="G56" s="218">
        <f>F56/$F$212</f>
        <v>4.0000000000000001E-3</v>
      </c>
      <c r="H56" s="219">
        <f>F56-D56</f>
        <v>0</v>
      </c>
      <c r="I56" s="218">
        <f>F56/D56</f>
        <v>1</v>
      </c>
      <c r="J56" s="150">
        <f>F56-E56</f>
        <v>148.9</v>
      </c>
    </row>
    <row r="57" spans="1:11" x14ac:dyDescent="0.2">
      <c r="A57" s="15"/>
      <c r="B57" s="9" t="s">
        <v>27</v>
      </c>
      <c r="C57" s="103"/>
      <c r="D57" s="193"/>
      <c r="E57" s="6"/>
      <c r="F57" s="6"/>
      <c r="G57" s="218"/>
      <c r="H57" s="219"/>
      <c r="I57" s="218"/>
      <c r="J57" s="119"/>
    </row>
    <row r="58" spans="1:11" s="40" customFormat="1" ht="40.5" x14ac:dyDescent="0.2">
      <c r="A58" s="15"/>
      <c r="B58" s="34" t="s">
        <v>247</v>
      </c>
      <c r="C58" s="130">
        <v>3466.4</v>
      </c>
      <c r="D58" s="194">
        <v>2730.8</v>
      </c>
      <c r="E58" s="194">
        <v>2581.9</v>
      </c>
      <c r="F58" s="194">
        <v>2730.8</v>
      </c>
      <c r="G58" s="247">
        <f>F58/$F$212</f>
        <v>4.0000000000000001E-3</v>
      </c>
      <c r="H58" s="246">
        <f>F58-D58</f>
        <v>0</v>
      </c>
      <c r="I58" s="247">
        <f>F58/D58</f>
        <v>1</v>
      </c>
      <c r="J58" s="209">
        <f>F58-E58</f>
        <v>148.9</v>
      </c>
    </row>
    <row r="59" spans="1:11" ht="40.5" hidden="1" x14ac:dyDescent="0.2">
      <c r="A59" s="15" t="s">
        <v>56</v>
      </c>
      <c r="B59" s="9" t="s">
        <v>128</v>
      </c>
      <c r="C59" s="103">
        <v>0</v>
      </c>
      <c r="D59" s="193">
        <v>0</v>
      </c>
      <c r="E59" s="6">
        <v>0</v>
      </c>
      <c r="F59" s="6">
        <v>0</v>
      </c>
      <c r="G59" s="247">
        <f t="shared" ref="G59:G62" si="37">F59/$F$212</f>
        <v>0</v>
      </c>
      <c r="H59" s="246">
        <f t="shared" ref="H59:H62" si="38">F59-D59</f>
        <v>0</v>
      </c>
      <c r="I59" s="247" t="e">
        <f t="shared" ref="I59:I61" si="39">F59/D59</f>
        <v>#DIV/0!</v>
      </c>
      <c r="J59" s="209">
        <f t="shared" ref="J59:J62" si="40">F59-E59</f>
        <v>0</v>
      </c>
    </row>
    <row r="60" spans="1:11" ht="13.5" hidden="1" customHeight="1" x14ac:dyDescent="0.2">
      <c r="A60" s="15"/>
      <c r="B60" s="9" t="s">
        <v>27</v>
      </c>
      <c r="C60" s="103"/>
      <c r="D60" s="193"/>
      <c r="E60" s="6"/>
      <c r="F60" s="6"/>
      <c r="G60" s="247">
        <f t="shared" si="37"/>
        <v>0</v>
      </c>
      <c r="H60" s="246">
        <f t="shared" si="38"/>
        <v>0</v>
      </c>
      <c r="I60" s="247" t="e">
        <f t="shared" si="39"/>
        <v>#DIV/0!</v>
      </c>
      <c r="J60" s="209">
        <f t="shared" si="40"/>
        <v>0</v>
      </c>
    </row>
    <row r="61" spans="1:11" s="40" customFormat="1" ht="54" hidden="1" customHeight="1" x14ac:dyDescent="0.2">
      <c r="A61" s="15"/>
      <c r="B61" s="34" t="s">
        <v>152</v>
      </c>
      <c r="C61" s="130">
        <v>0</v>
      </c>
      <c r="D61" s="194">
        <v>0</v>
      </c>
      <c r="E61" s="194">
        <v>0</v>
      </c>
      <c r="F61" s="194">
        <v>0</v>
      </c>
      <c r="G61" s="247">
        <f t="shared" si="37"/>
        <v>0</v>
      </c>
      <c r="H61" s="246">
        <f t="shared" si="38"/>
        <v>0</v>
      </c>
      <c r="I61" s="247" t="e">
        <f t="shared" si="39"/>
        <v>#DIV/0!</v>
      </c>
      <c r="J61" s="209">
        <f t="shared" si="40"/>
        <v>0</v>
      </c>
    </row>
    <row r="62" spans="1:11" s="40" customFormat="1" ht="54" customHeight="1" x14ac:dyDescent="0.2">
      <c r="A62" s="15" t="s">
        <v>56</v>
      </c>
      <c r="B62" s="34" t="s">
        <v>128</v>
      </c>
      <c r="C62" s="130">
        <v>0</v>
      </c>
      <c r="D62" s="194">
        <v>0</v>
      </c>
      <c r="E62" s="194">
        <v>6.1</v>
      </c>
      <c r="F62" s="194">
        <v>0</v>
      </c>
      <c r="G62" s="247">
        <f t="shared" si="37"/>
        <v>0</v>
      </c>
      <c r="H62" s="246">
        <f t="shared" si="38"/>
        <v>0</v>
      </c>
      <c r="I62" s="247">
        <v>0</v>
      </c>
      <c r="J62" s="209">
        <f t="shared" si="40"/>
        <v>-6.1</v>
      </c>
    </row>
    <row r="63" spans="1:11" ht="13.5" customHeight="1" x14ac:dyDescent="0.2">
      <c r="A63" s="15" t="s">
        <v>132</v>
      </c>
      <c r="B63" s="9" t="s">
        <v>133</v>
      </c>
      <c r="C63" s="103">
        <v>0</v>
      </c>
      <c r="D63" s="193">
        <v>997</v>
      </c>
      <c r="E63" s="6">
        <v>427</v>
      </c>
      <c r="F63" s="6">
        <v>997</v>
      </c>
      <c r="G63" s="218">
        <f>F63/$F$212</f>
        <v>1E-3</v>
      </c>
      <c r="H63" s="219">
        <f>F63-D63</f>
        <v>0</v>
      </c>
      <c r="I63" s="218">
        <v>0</v>
      </c>
      <c r="J63" s="119">
        <f t="shared" ref="J63:J175" si="41">F63-E63</f>
        <v>570</v>
      </c>
    </row>
    <row r="64" spans="1:11" x14ac:dyDescent="0.2">
      <c r="A64" s="15" t="s">
        <v>74</v>
      </c>
      <c r="B64" s="9" t="s">
        <v>23</v>
      </c>
      <c r="C64" s="103">
        <v>1000</v>
      </c>
      <c r="D64" s="193">
        <v>0</v>
      </c>
      <c r="E64" s="6">
        <v>0</v>
      </c>
      <c r="F64" s="6">
        <v>0</v>
      </c>
      <c r="G64" s="218">
        <f>F64/$F$212</f>
        <v>0</v>
      </c>
      <c r="H64" s="219">
        <f>F64-D64</f>
        <v>0</v>
      </c>
      <c r="I64" s="218">
        <v>0</v>
      </c>
      <c r="J64" s="119">
        <f t="shared" si="41"/>
        <v>0</v>
      </c>
    </row>
    <row r="65" spans="1:10" s="1" customFormat="1" x14ac:dyDescent="0.2">
      <c r="A65" s="15" t="s">
        <v>78</v>
      </c>
      <c r="B65" s="9" t="s">
        <v>129</v>
      </c>
      <c r="C65" s="103">
        <v>2440.8000000000002</v>
      </c>
      <c r="D65" s="193">
        <v>2838.9</v>
      </c>
      <c r="E65" s="6">
        <v>1878.1</v>
      </c>
      <c r="F65" s="6">
        <v>2682.2</v>
      </c>
      <c r="G65" s="218">
        <f>F65/$F$212</f>
        <v>4.0000000000000001E-3</v>
      </c>
      <c r="H65" s="219">
        <f>F65-D65</f>
        <v>-156.69999999999999</v>
      </c>
      <c r="I65" s="218">
        <f>F65/D65</f>
        <v>0.94499999999999995</v>
      </c>
      <c r="J65" s="119">
        <f t="shared" si="41"/>
        <v>804.1</v>
      </c>
    </row>
    <row r="66" spans="1:10" s="1" customFormat="1" ht="13.5" customHeight="1" x14ac:dyDescent="0.2">
      <c r="A66" s="15"/>
      <c r="B66" s="7" t="s">
        <v>27</v>
      </c>
      <c r="C66" s="103"/>
      <c r="D66" s="193"/>
      <c r="E66" s="6"/>
      <c r="F66" s="6"/>
      <c r="G66" s="218"/>
      <c r="H66" s="219"/>
      <c r="I66" s="218"/>
      <c r="J66" s="119"/>
    </row>
    <row r="67" spans="1:10" s="1" customFormat="1" ht="40.5" hidden="1" customHeight="1" x14ac:dyDescent="0.2">
      <c r="A67" s="15"/>
      <c r="B67" s="8" t="s">
        <v>104</v>
      </c>
      <c r="C67" s="103"/>
      <c r="D67" s="193"/>
      <c r="E67" s="6"/>
      <c r="F67" s="6"/>
      <c r="G67" s="218">
        <f>F67/$F$212</f>
        <v>0</v>
      </c>
      <c r="H67" s="219">
        <f>F67-D67</f>
        <v>0</v>
      </c>
      <c r="I67" s="218" t="e">
        <f>F67/D67</f>
        <v>#DIV/0!</v>
      </c>
      <c r="J67" s="119">
        <f t="shared" si="41"/>
        <v>0</v>
      </c>
    </row>
    <row r="68" spans="1:10" s="1" customFormat="1" ht="13.5" hidden="1" customHeight="1" x14ac:dyDescent="0.2">
      <c r="A68" s="15"/>
      <c r="B68" s="8" t="s">
        <v>105</v>
      </c>
      <c r="C68" s="103"/>
      <c r="D68" s="193"/>
      <c r="E68" s="6"/>
      <c r="F68" s="6"/>
      <c r="G68" s="218">
        <f>F68/$F$212</f>
        <v>0</v>
      </c>
      <c r="H68" s="219">
        <f>F68-D68</f>
        <v>0</v>
      </c>
      <c r="I68" s="218" t="e">
        <f>F68/D68</f>
        <v>#DIV/0!</v>
      </c>
      <c r="J68" s="119">
        <f t="shared" si="41"/>
        <v>0</v>
      </c>
    </row>
    <row r="69" spans="1:10" s="1" customFormat="1" x14ac:dyDescent="0.2">
      <c r="A69" s="107"/>
      <c r="B69" s="137" t="s">
        <v>140</v>
      </c>
      <c r="C69" s="113"/>
      <c r="D69" s="193"/>
      <c r="E69" s="6"/>
      <c r="F69" s="6"/>
      <c r="G69" s="218"/>
      <c r="H69" s="219"/>
      <c r="I69" s="218"/>
      <c r="J69" s="119"/>
    </row>
    <row r="70" spans="1:10" x14ac:dyDescent="0.2">
      <c r="A70" s="100"/>
      <c r="B70" s="101" t="s">
        <v>106</v>
      </c>
      <c r="C70" s="109">
        <v>12264.3</v>
      </c>
      <c r="D70" s="6">
        <v>9765.9</v>
      </c>
      <c r="E70" s="6">
        <v>9082.7999999999993</v>
      </c>
      <c r="F70" s="6">
        <v>9661.2000000000007</v>
      </c>
      <c r="G70" s="218">
        <f>F70/$F$212</f>
        <v>1.2999999999999999E-2</v>
      </c>
      <c r="H70" s="219">
        <f>F70-D70</f>
        <v>-104.7</v>
      </c>
      <c r="I70" s="218">
        <f>F70/D70</f>
        <v>0.98899999999999999</v>
      </c>
      <c r="J70" s="119">
        <f>F70-E70</f>
        <v>578.4</v>
      </c>
    </row>
    <row r="71" spans="1:10" x14ac:dyDescent="0.2">
      <c r="A71" s="107"/>
      <c r="B71" s="101" t="s">
        <v>109</v>
      </c>
      <c r="C71" s="109">
        <v>0</v>
      </c>
      <c r="D71" s="6">
        <v>0</v>
      </c>
      <c r="E71" s="6">
        <v>0</v>
      </c>
      <c r="F71" s="6">
        <v>0</v>
      </c>
      <c r="G71" s="218">
        <f>F71/$F$212</f>
        <v>0</v>
      </c>
      <c r="H71" s="219">
        <f>F71-D71</f>
        <v>0</v>
      </c>
      <c r="I71" s="218" t="str">
        <f>IF(F71=0,"0,0%", F71/D71)</f>
        <v>0,0%</v>
      </c>
      <c r="J71" s="119">
        <f t="shared" ref="J71" si="42">F71-E71</f>
        <v>0</v>
      </c>
    </row>
    <row r="72" spans="1:10" x14ac:dyDescent="0.2">
      <c r="A72" s="100"/>
      <c r="B72" s="116" t="s">
        <v>163</v>
      </c>
      <c r="C72" s="113">
        <v>2193</v>
      </c>
      <c r="D72" s="193">
        <v>2193</v>
      </c>
      <c r="E72" s="193">
        <v>1321.7</v>
      </c>
      <c r="F72" s="193">
        <v>2130.3000000000002</v>
      </c>
      <c r="G72" s="218">
        <f>F72/$F$212</f>
        <v>3.0000000000000001E-3</v>
      </c>
      <c r="H72" s="219">
        <f>F72-D72</f>
        <v>-62.7</v>
      </c>
      <c r="I72" s="218">
        <f>F72/D72</f>
        <v>0.97099999999999997</v>
      </c>
      <c r="J72" s="119">
        <f t="shared" ref="J72" si="43">F72-E72</f>
        <v>808.6</v>
      </c>
    </row>
    <row r="73" spans="1:10" s="24" customFormat="1" ht="27" x14ac:dyDescent="0.2">
      <c r="A73" s="77" t="s">
        <v>94</v>
      </c>
      <c r="B73" s="82" t="s">
        <v>95</v>
      </c>
      <c r="C73" s="78">
        <f>C75+C77</f>
        <v>11606.9</v>
      </c>
      <c r="D73" s="78">
        <f t="shared" ref="D73:F73" si="44">D75+D77</f>
        <v>10836.5</v>
      </c>
      <c r="E73" s="78">
        <f t="shared" ref="E73" si="45">E75+E77</f>
        <v>10727.9</v>
      </c>
      <c r="F73" s="78">
        <f t="shared" si="44"/>
        <v>10836.5</v>
      </c>
      <c r="G73" s="79">
        <f>F73/$F$212</f>
        <v>1.4999999999999999E-2</v>
      </c>
      <c r="H73" s="80">
        <f>F73-D73</f>
        <v>0</v>
      </c>
      <c r="I73" s="79">
        <f>F73/D73</f>
        <v>1</v>
      </c>
      <c r="J73" s="81">
        <f t="shared" si="41"/>
        <v>108.6</v>
      </c>
    </row>
    <row r="74" spans="1:10" s="24" customFormat="1" x14ac:dyDescent="0.2">
      <c r="A74" s="17"/>
      <c r="B74" s="145" t="s">
        <v>158</v>
      </c>
      <c r="C74" s="161"/>
      <c r="D74" s="206"/>
      <c r="E74" s="206"/>
      <c r="F74" s="206"/>
      <c r="G74" s="196"/>
      <c r="H74" s="197"/>
      <c r="I74" s="196"/>
      <c r="J74" s="207"/>
    </row>
    <row r="75" spans="1:10" s="40" customFormat="1" ht="40.5" hidden="1" customHeight="1" x14ac:dyDescent="0.2">
      <c r="A75" s="15" t="s">
        <v>157</v>
      </c>
      <c r="B75" s="18" t="s">
        <v>116</v>
      </c>
      <c r="C75" s="131">
        <v>0</v>
      </c>
      <c r="D75" s="188">
        <v>0</v>
      </c>
      <c r="E75" s="188">
        <v>0</v>
      </c>
      <c r="F75" s="188">
        <v>0</v>
      </c>
      <c r="G75" s="180">
        <f>F75/$F$212</f>
        <v>0</v>
      </c>
      <c r="H75" s="187">
        <f>F75-D75</f>
        <v>0</v>
      </c>
      <c r="I75" s="180" t="e">
        <f>F75/D75</f>
        <v>#DIV/0!</v>
      </c>
      <c r="J75" s="174">
        <f t="shared" si="41"/>
        <v>0</v>
      </c>
    </row>
    <row r="76" spans="1:10" s="40" customFormat="1" ht="13.5" hidden="1" customHeight="1" x14ac:dyDescent="0.2">
      <c r="A76" s="15"/>
      <c r="B76" s="7" t="s">
        <v>27</v>
      </c>
      <c r="C76" s="131"/>
      <c r="D76" s="188"/>
      <c r="E76" s="175"/>
      <c r="F76" s="175"/>
      <c r="G76" s="180"/>
      <c r="H76" s="187"/>
      <c r="I76" s="180"/>
      <c r="J76" s="174"/>
    </row>
    <row r="77" spans="1:10" s="40" customFormat="1" ht="40.5" x14ac:dyDescent="0.2">
      <c r="A77" s="15" t="s">
        <v>157</v>
      </c>
      <c r="B77" s="34" t="s">
        <v>159</v>
      </c>
      <c r="C77" s="130">
        <v>11606.9</v>
      </c>
      <c r="D77" s="194">
        <v>10836.5</v>
      </c>
      <c r="E77" s="194">
        <v>10727.9</v>
      </c>
      <c r="F77" s="194">
        <v>10836.5</v>
      </c>
      <c r="G77" s="247">
        <f>F77/$F$212</f>
        <v>1.4999999999999999E-2</v>
      </c>
      <c r="H77" s="246">
        <f>F77-D77</f>
        <v>0</v>
      </c>
      <c r="I77" s="247">
        <f>F77/D77</f>
        <v>1</v>
      </c>
      <c r="J77" s="209">
        <f>F77-E77</f>
        <v>108.6</v>
      </c>
    </row>
    <row r="78" spans="1:10" s="40" customFormat="1" ht="13.5" hidden="1" customHeight="1" x14ac:dyDescent="0.2">
      <c r="A78" s="107"/>
      <c r="B78" s="137" t="s">
        <v>141</v>
      </c>
      <c r="C78" s="114"/>
      <c r="D78" s="208"/>
      <c r="E78" s="175"/>
      <c r="F78" s="194"/>
      <c r="G78" s="218"/>
      <c r="H78" s="219"/>
      <c r="I78" s="218"/>
      <c r="J78" s="119"/>
    </row>
    <row r="79" spans="1:10" s="40" customFormat="1" ht="13.5" hidden="1" customHeight="1" x14ac:dyDescent="0.2">
      <c r="A79" s="107"/>
      <c r="B79" s="116" t="s">
        <v>115</v>
      </c>
      <c r="C79" s="114"/>
      <c r="D79" s="208"/>
      <c r="E79" s="175">
        <v>0</v>
      </c>
      <c r="F79" s="194">
        <v>0</v>
      </c>
      <c r="G79" s="218">
        <f>F79/$F$212</f>
        <v>0</v>
      </c>
      <c r="H79" s="219">
        <f>F79-D79</f>
        <v>0</v>
      </c>
      <c r="I79" s="218" t="e">
        <f>F79/D79</f>
        <v>#DIV/0!</v>
      </c>
      <c r="J79" s="119">
        <f>F79-E79</f>
        <v>0</v>
      </c>
    </row>
    <row r="80" spans="1:10" s="24" customFormat="1" x14ac:dyDescent="0.2">
      <c r="A80" s="77" t="s">
        <v>24</v>
      </c>
      <c r="B80" s="251" t="s">
        <v>26</v>
      </c>
      <c r="C80" s="252">
        <f>C81+C85+C106</f>
        <v>289922.2</v>
      </c>
      <c r="D80" s="252">
        <f>D81+D85+D106</f>
        <v>382231.8</v>
      </c>
      <c r="E80" s="252">
        <f>E81+E85+E106</f>
        <v>307617.3</v>
      </c>
      <c r="F80" s="252">
        <f>F81+F85+F106</f>
        <v>380215</v>
      </c>
      <c r="G80" s="253">
        <f>F80/$F$212</f>
        <v>0.52900000000000003</v>
      </c>
      <c r="H80" s="254">
        <f>F80-D80</f>
        <v>-2016.8</v>
      </c>
      <c r="I80" s="253">
        <f>F80/D80</f>
        <v>0.995</v>
      </c>
      <c r="J80" s="255">
        <f t="shared" si="41"/>
        <v>72597.7</v>
      </c>
    </row>
    <row r="81" spans="1:10" x14ac:dyDescent="0.2">
      <c r="A81" s="3" t="s">
        <v>48</v>
      </c>
      <c r="B81" s="8" t="s">
        <v>96</v>
      </c>
      <c r="C81" s="102">
        <v>25000</v>
      </c>
      <c r="D81" s="6">
        <v>27186.6</v>
      </c>
      <c r="E81" s="6">
        <f>E83</f>
        <v>24047.200000000001</v>
      </c>
      <c r="F81" s="6">
        <v>27186.6</v>
      </c>
      <c r="G81" s="218">
        <f>F81/$F$212</f>
        <v>3.7999999999999999E-2</v>
      </c>
      <c r="H81" s="219">
        <f>F81-D81</f>
        <v>0</v>
      </c>
      <c r="I81" s="218">
        <f>F81/D81</f>
        <v>1</v>
      </c>
      <c r="J81" s="119">
        <f t="shared" si="41"/>
        <v>3139.4</v>
      </c>
    </row>
    <row r="82" spans="1:10" x14ac:dyDescent="0.2">
      <c r="A82" s="3"/>
      <c r="B82" s="7" t="s">
        <v>27</v>
      </c>
      <c r="C82" s="102"/>
      <c r="D82" s="6"/>
      <c r="E82" s="232"/>
      <c r="F82" s="232"/>
      <c r="G82" s="218"/>
      <c r="H82" s="219"/>
      <c r="I82" s="218"/>
      <c r="J82" s="119"/>
    </row>
    <row r="83" spans="1:10" ht="54" x14ac:dyDescent="0.2">
      <c r="A83" s="3"/>
      <c r="B83" s="8" t="s">
        <v>119</v>
      </c>
      <c r="C83" s="102">
        <v>25000</v>
      </c>
      <c r="D83" s="6">
        <v>27186.6</v>
      </c>
      <c r="E83" s="6">
        <v>24047.200000000001</v>
      </c>
      <c r="F83" s="6">
        <v>27186.6</v>
      </c>
      <c r="G83" s="218">
        <f>F83/$F$212</f>
        <v>3.7999999999999999E-2</v>
      </c>
      <c r="H83" s="219">
        <f>F83-D83</f>
        <v>0</v>
      </c>
      <c r="I83" s="218">
        <f>F83/D83</f>
        <v>1</v>
      </c>
      <c r="J83" s="119">
        <f t="shared" si="41"/>
        <v>3139.4</v>
      </c>
    </row>
    <row r="84" spans="1:10" s="40" customFormat="1" ht="13.5" hidden="1" customHeight="1" x14ac:dyDescent="0.2">
      <c r="A84" s="15"/>
      <c r="B84" s="34" t="s">
        <v>153</v>
      </c>
      <c r="C84" s="130"/>
      <c r="D84" s="194"/>
      <c r="E84" s="194"/>
      <c r="F84" s="194"/>
      <c r="G84" s="247">
        <f>F84/$F$212</f>
        <v>0</v>
      </c>
      <c r="H84" s="246">
        <f>F84-D84</f>
        <v>0</v>
      </c>
      <c r="I84" s="247" t="e">
        <f>F84/D84</f>
        <v>#DIV/0!</v>
      </c>
      <c r="J84" s="209">
        <f>F84-E84</f>
        <v>0</v>
      </c>
    </row>
    <row r="85" spans="1:10" s="1" customFormat="1" x14ac:dyDescent="0.2">
      <c r="A85" s="3" t="s">
        <v>97</v>
      </c>
      <c r="B85" s="8" t="s">
        <v>98</v>
      </c>
      <c r="C85" s="102">
        <f>C87+C102</f>
        <v>262519.59999999998</v>
      </c>
      <c r="D85" s="6">
        <f>D87+D102</f>
        <v>350570.6</v>
      </c>
      <c r="E85" s="6">
        <f>E87+E102</f>
        <v>281785.90000000002</v>
      </c>
      <c r="F85" s="6">
        <f>F87+F102</f>
        <v>348633.8</v>
      </c>
      <c r="G85" s="218">
        <f>F85/$F$212</f>
        <v>0.48499999999999999</v>
      </c>
      <c r="H85" s="219">
        <f>F85-D85</f>
        <v>-1936.8</v>
      </c>
      <c r="I85" s="218">
        <f>F85/D85</f>
        <v>0.99399999999999999</v>
      </c>
      <c r="J85" s="119">
        <f t="shared" si="41"/>
        <v>66847.899999999994</v>
      </c>
    </row>
    <row r="86" spans="1:10" s="1" customFormat="1" x14ac:dyDescent="0.2">
      <c r="A86" s="3"/>
      <c r="B86" s="7" t="s">
        <v>215</v>
      </c>
      <c r="C86" s="102"/>
      <c r="D86" s="6"/>
      <c r="E86" s="233"/>
      <c r="F86" s="233"/>
      <c r="G86" s="218"/>
      <c r="H86" s="219"/>
      <c r="I86" s="218"/>
      <c r="J86" s="119"/>
    </row>
    <row r="87" spans="1:10" s="1" customFormat="1" ht="27" x14ac:dyDescent="0.2">
      <c r="A87" s="3"/>
      <c r="B87" s="8" t="s">
        <v>241</v>
      </c>
      <c r="C87" s="109">
        <f>C94+C95+5830.4</f>
        <v>210281.4</v>
      </c>
      <c r="D87" s="6">
        <f>217161.7-0.1</f>
        <v>217161.60000000001</v>
      </c>
      <c r="E87" s="6">
        <v>257631.3</v>
      </c>
      <c r="F87" s="6">
        <v>215224.8</v>
      </c>
      <c r="G87" s="218">
        <f>F87/$F$212</f>
        <v>0.3</v>
      </c>
      <c r="H87" s="219">
        <f>F87-D87</f>
        <v>-1936.8</v>
      </c>
      <c r="I87" s="218">
        <f>F87/D87</f>
        <v>0.99099999999999999</v>
      </c>
      <c r="J87" s="119">
        <f t="shared" si="41"/>
        <v>-42406.5</v>
      </c>
    </row>
    <row r="88" spans="1:10" s="1" customFormat="1" ht="67.5" hidden="1" customHeight="1" x14ac:dyDescent="0.2">
      <c r="A88" s="3"/>
      <c r="B88" s="8" t="s">
        <v>134</v>
      </c>
      <c r="C88" s="102"/>
      <c r="D88" s="6"/>
      <c r="E88" s="6">
        <v>0</v>
      </c>
      <c r="F88" s="6">
        <v>0</v>
      </c>
      <c r="G88" s="218">
        <f>F88/$F$212</f>
        <v>0</v>
      </c>
      <c r="H88" s="219">
        <f>F88-D88</f>
        <v>0</v>
      </c>
      <c r="I88" s="218" t="e">
        <f>F88/D88</f>
        <v>#DIV/0!</v>
      </c>
      <c r="J88" s="119">
        <f t="shared" si="41"/>
        <v>0</v>
      </c>
    </row>
    <row r="89" spans="1:10" s="1" customFormat="1" ht="54" hidden="1" customHeight="1" x14ac:dyDescent="0.2">
      <c r="A89" s="3"/>
      <c r="B89" s="8" t="s">
        <v>135</v>
      </c>
      <c r="C89" s="102"/>
      <c r="D89" s="6"/>
      <c r="E89" s="6">
        <v>0</v>
      </c>
      <c r="F89" s="6">
        <v>0</v>
      </c>
      <c r="G89" s="218">
        <f>F89/$F$212</f>
        <v>0</v>
      </c>
      <c r="H89" s="219">
        <f>F89-D89</f>
        <v>0</v>
      </c>
      <c r="I89" s="218" t="e">
        <f>F89/D89</f>
        <v>#DIV/0!</v>
      </c>
      <c r="J89" s="119">
        <f t="shared" si="41"/>
        <v>0</v>
      </c>
    </row>
    <row r="90" spans="1:10" s="1" customFormat="1" ht="40.5" hidden="1" customHeight="1" x14ac:dyDescent="0.2">
      <c r="A90" s="3"/>
      <c r="B90" s="8" t="s">
        <v>100</v>
      </c>
      <c r="C90" s="102"/>
      <c r="D90" s="6"/>
      <c r="E90" s="6">
        <v>0</v>
      </c>
      <c r="F90" s="6">
        <v>0</v>
      </c>
      <c r="G90" s="218">
        <f>F90/$F$212</f>
        <v>0</v>
      </c>
      <c r="H90" s="219">
        <f>F90-D90</f>
        <v>0</v>
      </c>
      <c r="I90" s="218" t="e">
        <f>F90/D90</f>
        <v>#DIV/0!</v>
      </c>
      <c r="J90" s="119">
        <f t="shared" si="41"/>
        <v>0</v>
      </c>
    </row>
    <row r="91" spans="1:10" s="40" customFormat="1" ht="13.5" hidden="1" customHeight="1" x14ac:dyDescent="0.2">
      <c r="A91" s="15"/>
      <c r="B91" s="34" t="s">
        <v>153</v>
      </c>
      <c r="C91" s="130"/>
      <c r="D91" s="194"/>
      <c r="E91" s="194">
        <v>0</v>
      </c>
      <c r="F91" s="194">
        <v>0</v>
      </c>
      <c r="G91" s="218">
        <f>F91/$F$212</f>
        <v>0</v>
      </c>
      <c r="H91" s="219">
        <f>F91-D91</f>
        <v>0</v>
      </c>
      <c r="I91" s="218" t="e">
        <f>F91/D91</f>
        <v>#DIV/0!</v>
      </c>
      <c r="J91" s="119">
        <f t="shared" si="41"/>
        <v>0</v>
      </c>
    </row>
    <row r="92" spans="1:10" s="40" customFormat="1" ht="13.5" customHeight="1" x14ac:dyDescent="0.2">
      <c r="A92" s="15"/>
      <c r="B92" s="163" t="s">
        <v>215</v>
      </c>
      <c r="C92" s="130"/>
      <c r="D92" s="194"/>
      <c r="E92" s="194"/>
      <c r="F92" s="194"/>
      <c r="G92" s="218"/>
      <c r="H92" s="219"/>
      <c r="I92" s="218"/>
      <c r="J92" s="119"/>
    </row>
    <row r="93" spans="1:10" s="40" customFormat="1" ht="71.25" customHeight="1" x14ac:dyDescent="0.2">
      <c r="A93" s="15" t="s">
        <v>256</v>
      </c>
      <c r="B93" s="165" t="s">
        <v>227</v>
      </c>
      <c r="C93" s="130">
        <f>C94+C95</f>
        <v>204451</v>
      </c>
      <c r="D93" s="194">
        <f>D94+D95</f>
        <v>213474.2</v>
      </c>
      <c r="E93" s="194">
        <f>E94+E95</f>
        <v>129811.9</v>
      </c>
      <c r="F93" s="194">
        <f>F94+F95</f>
        <v>212069</v>
      </c>
      <c r="G93" s="218">
        <f>F93/$F$212</f>
        <v>0.29499999999999998</v>
      </c>
      <c r="H93" s="219">
        <f>F93-D93</f>
        <v>-1405.2</v>
      </c>
      <c r="I93" s="218">
        <f>F93/D93</f>
        <v>0.99299999999999999</v>
      </c>
      <c r="J93" s="119">
        <f t="shared" si="41"/>
        <v>82257.100000000006</v>
      </c>
    </row>
    <row r="94" spans="1:10" s="40" customFormat="1" ht="42" customHeight="1" x14ac:dyDescent="0.2">
      <c r="A94" s="16">
        <v>611</v>
      </c>
      <c r="B94" s="8" t="s">
        <v>104</v>
      </c>
      <c r="C94" s="130">
        <v>199451</v>
      </c>
      <c r="D94" s="194">
        <v>166412</v>
      </c>
      <c r="E94" s="194">
        <v>88565.6</v>
      </c>
      <c r="F94" s="194">
        <v>165006.79999999999</v>
      </c>
      <c r="G94" s="218">
        <f>F94/$F$212</f>
        <v>0.23</v>
      </c>
      <c r="H94" s="219">
        <f>F94-D94</f>
        <v>-1405.2</v>
      </c>
      <c r="I94" s="218">
        <f>F94/D94</f>
        <v>0.99199999999999999</v>
      </c>
      <c r="J94" s="119">
        <f t="shared" si="41"/>
        <v>76441.2</v>
      </c>
    </row>
    <row r="95" spans="1:10" s="40" customFormat="1" ht="13.5" customHeight="1" x14ac:dyDescent="0.2">
      <c r="A95" s="16">
        <v>612</v>
      </c>
      <c r="B95" s="8" t="s">
        <v>105</v>
      </c>
      <c r="C95" s="130">
        <v>5000</v>
      </c>
      <c r="D95" s="194">
        <v>47062.2</v>
      </c>
      <c r="E95" s="194">
        <v>41246.300000000003</v>
      </c>
      <c r="F95" s="194">
        <v>47062.2</v>
      </c>
      <c r="G95" s="218">
        <f>F95/$F$212</f>
        <v>6.6000000000000003E-2</v>
      </c>
      <c r="H95" s="219">
        <f>F95-D95</f>
        <v>0</v>
      </c>
      <c r="I95" s="218">
        <f>F95/D95</f>
        <v>1</v>
      </c>
      <c r="J95" s="119">
        <f>F95-E95</f>
        <v>5815.9</v>
      </c>
    </row>
    <row r="96" spans="1:10" s="40" customFormat="1" ht="13.5" customHeight="1" x14ac:dyDescent="0.2">
      <c r="A96" s="107"/>
      <c r="B96" s="108" t="s">
        <v>255</v>
      </c>
      <c r="C96" s="130"/>
      <c r="D96" s="194"/>
      <c r="E96" s="194"/>
      <c r="F96" s="194"/>
      <c r="G96" s="218"/>
      <c r="H96" s="219"/>
      <c r="I96" s="218"/>
      <c r="J96" s="119"/>
    </row>
    <row r="97" spans="1:10" s="40" customFormat="1" ht="13.5" customHeight="1" x14ac:dyDescent="0.2">
      <c r="A97" s="100"/>
      <c r="B97" s="101" t="s">
        <v>106</v>
      </c>
      <c r="C97" s="130">
        <v>90423.5</v>
      </c>
      <c r="D97" s="194">
        <v>83893.4</v>
      </c>
      <c r="E97" s="194">
        <v>38911.300000000003</v>
      </c>
      <c r="F97" s="194">
        <v>83893.4</v>
      </c>
      <c r="G97" s="218">
        <f t="shared" ref="G97:G102" si="46">F97/$F$212</f>
        <v>0.11700000000000001</v>
      </c>
      <c r="H97" s="219">
        <f t="shared" ref="H97:H102" si="47">F97-D97</f>
        <v>0</v>
      </c>
      <c r="I97" s="218">
        <f t="shared" ref="I97:I102" si="48">F97/D97</f>
        <v>1</v>
      </c>
      <c r="J97" s="119">
        <f t="shared" si="41"/>
        <v>44982.1</v>
      </c>
    </row>
    <row r="98" spans="1:10" s="40" customFormat="1" ht="13.5" customHeight="1" x14ac:dyDescent="0.2">
      <c r="A98" s="100"/>
      <c r="B98" s="101" t="s">
        <v>188</v>
      </c>
      <c r="C98" s="130">
        <v>92.8</v>
      </c>
      <c r="D98" s="194">
        <v>1.4</v>
      </c>
      <c r="E98" s="194">
        <v>26.6</v>
      </c>
      <c r="F98" s="194">
        <v>1.4</v>
      </c>
      <c r="G98" s="218">
        <f t="shared" si="46"/>
        <v>0</v>
      </c>
      <c r="H98" s="219">
        <f t="shared" si="47"/>
        <v>0</v>
      </c>
      <c r="I98" s="218">
        <f t="shared" si="48"/>
        <v>1</v>
      </c>
      <c r="J98" s="119">
        <f t="shared" si="41"/>
        <v>-25.2</v>
      </c>
    </row>
    <row r="99" spans="1:10" s="40" customFormat="1" ht="13.5" customHeight="1" x14ac:dyDescent="0.2">
      <c r="A99" s="100"/>
      <c r="B99" s="101" t="s">
        <v>109</v>
      </c>
      <c r="C99" s="130">
        <v>4287.7</v>
      </c>
      <c r="D99" s="194">
        <v>2465.6999999999998</v>
      </c>
      <c r="E99" s="194">
        <v>2004.9</v>
      </c>
      <c r="F99" s="194">
        <v>2465.6999999999998</v>
      </c>
      <c r="G99" s="218">
        <f t="shared" si="46"/>
        <v>3.0000000000000001E-3</v>
      </c>
      <c r="H99" s="219">
        <f t="shared" si="47"/>
        <v>0</v>
      </c>
      <c r="I99" s="218">
        <f t="shared" si="48"/>
        <v>1</v>
      </c>
      <c r="J99" s="119">
        <f t="shared" si="41"/>
        <v>460.8</v>
      </c>
    </row>
    <row r="100" spans="1:10" s="40" customFormat="1" ht="13.5" customHeight="1" x14ac:dyDescent="0.2">
      <c r="A100" s="100"/>
      <c r="B100" s="101" t="s">
        <v>186</v>
      </c>
      <c r="C100" s="130">
        <v>542.20000000000005</v>
      </c>
      <c r="D100" s="194">
        <v>1108</v>
      </c>
      <c r="E100" s="194">
        <v>489.6</v>
      </c>
      <c r="F100" s="194">
        <v>1108</v>
      </c>
      <c r="G100" s="218">
        <f t="shared" si="46"/>
        <v>2E-3</v>
      </c>
      <c r="H100" s="219">
        <f t="shared" si="47"/>
        <v>0</v>
      </c>
      <c r="I100" s="218">
        <f t="shared" si="48"/>
        <v>1</v>
      </c>
      <c r="J100" s="119">
        <f t="shared" si="41"/>
        <v>618.4</v>
      </c>
    </row>
    <row r="101" spans="1:10" s="40" customFormat="1" ht="13.5" customHeight="1" x14ac:dyDescent="0.2">
      <c r="A101" s="100"/>
      <c r="B101" s="101" t="s">
        <v>187</v>
      </c>
      <c r="C101" s="130">
        <v>109104.8</v>
      </c>
      <c r="D101" s="194">
        <v>126005.6</v>
      </c>
      <c r="E101" s="194">
        <v>88379.5</v>
      </c>
      <c r="F101" s="194">
        <v>124600.5</v>
      </c>
      <c r="G101" s="218">
        <f t="shared" si="46"/>
        <v>0.17299999999999999</v>
      </c>
      <c r="H101" s="219">
        <f t="shared" si="47"/>
        <v>-1405.1</v>
      </c>
      <c r="I101" s="218">
        <f t="shared" si="48"/>
        <v>0.98899999999999999</v>
      </c>
      <c r="J101" s="119">
        <f t="shared" si="41"/>
        <v>36221</v>
      </c>
    </row>
    <row r="102" spans="1:10" s="1" customFormat="1" ht="49.5" customHeight="1" x14ac:dyDescent="0.2">
      <c r="A102" s="146" t="s">
        <v>266</v>
      </c>
      <c r="B102" s="8" t="s">
        <v>99</v>
      </c>
      <c r="C102" s="102">
        <f>52238.2+C104+C105</f>
        <v>52238.2</v>
      </c>
      <c r="D102" s="6">
        <v>133409</v>
      </c>
      <c r="E102" s="6">
        <v>24154.6</v>
      </c>
      <c r="F102" s="6">
        <v>133409</v>
      </c>
      <c r="G102" s="218">
        <f t="shared" si="46"/>
        <v>0.186</v>
      </c>
      <c r="H102" s="219">
        <f t="shared" si="47"/>
        <v>0</v>
      </c>
      <c r="I102" s="218">
        <f t="shared" si="48"/>
        <v>1</v>
      </c>
      <c r="J102" s="119">
        <f>F102-E102</f>
        <v>109254.39999999999</v>
      </c>
    </row>
    <row r="103" spans="1:10" s="1" customFormat="1" ht="15.75" customHeight="1" x14ac:dyDescent="0.2">
      <c r="A103" s="146"/>
      <c r="B103" s="8" t="s">
        <v>27</v>
      </c>
      <c r="C103" s="102"/>
      <c r="D103" s="6"/>
      <c r="E103" s="6"/>
      <c r="F103" s="6"/>
      <c r="G103" s="218"/>
      <c r="H103" s="219"/>
      <c r="I103" s="218"/>
      <c r="J103" s="119"/>
    </row>
    <row r="104" spans="1:10" s="1" customFormat="1" ht="91.5" customHeight="1" x14ac:dyDescent="0.2">
      <c r="A104" s="146" t="s">
        <v>234</v>
      </c>
      <c r="B104" s="33" t="s">
        <v>233</v>
      </c>
      <c r="C104" s="102">
        <v>0</v>
      </c>
      <c r="D104" s="6">
        <v>60000</v>
      </c>
      <c r="E104" s="6">
        <v>0</v>
      </c>
      <c r="F104" s="6">
        <v>60000</v>
      </c>
      <c r="G104" s="218">
        <f>F104/$F$212</f>
        <v>8.4000000000000005E-2</v>
      </c>
      <c r="H104" s="219">
        <f>F104-D104</f>
        <v>0</v>
      </c>
      <c r="I104" s="218">
        <f>F104/D104</f>
        <v>1</v>
      </c>
      <c r="J104" s="119">
        <f t="shared" ref="J104:J105" si="49">F104-E104</f>
        <v>60000</v>
      </c>
    </row>
    <row r="105" spans="1:10" s="1" customFormat="1" ht="106.5" customHeight="1" x14ac:dyDescent="0.2">
      <c r="A105" s="146" t="s">
        <v>235</v>
      </c>
      <c r="B105" s="7" t="s">
        <v>239</v>
      </c>
      <c r="C105" s="102">
        <v>0</v>
      </c>
      <c r="D105" s="6">
        <v>60000</v>
      </c>
      <c r="E105" s="6">
        <v>0</v>
      </c>
      <c r="F105" s="6">
        <v>60000</v>
      </c>
      <c r="G105" s="218">
        <f>F105/$F$212</f>
        <v>8.4000000000000005E-2</v>
      </c>
      <c r="H105" s="219">
        <f>F105-D105</f>
        <v>0</v>
      </c>
      <c r="I105" s="218">
        <f>F105/D105</f>
        <v>1</v>
      </c>
      <c r="J105" s="119">
        <f t="shared" si="49"/>
        <v>60000</v>
      </c>
    </row>
    <row r="106" spans="1:10" s="1" customFormat="1" x14ac:dyDescent="0.2">
      <c r="A106" s="3" t="s">
        <v>160</v>
      </c>
      <c r="B106" s="8" t="s">
        <v>147</v>
      </c>
      <c r="C106" s="102">
        <f>C108+C110</f>
        <v>2402.6</v>
      </c>
      <c r="D106" s="6">
        <v>4474.6000000000004</v>
      </c>
      <c r="E106" s="6">
        <f>E108+E110</f>
        <v>1784.2</v>
      </c>
      <c r="F106" s="6">
        <v>4394.6000000000004</v>
      </c>
      <c r="G106" s="218">
        <f>F106/$F$212</f>
        <v>6.0000000000000001E-3</v>
      </c>
      <c r="H106" s="219">
        <f>F106-D106</f>
        <v>-80</v>
      </c>
      <c r="I106" s="218">
        <f>F106/D106</f>
        <v>0.98199999999999998</v>
      </c>
      <c r="J106" s="119">
        <f>F106-E106</f>
        <v>2610.4</v>
      </c>
    </row>
    <row r="107" spans="1:10" s="1" customFormat="1" x14ac:dyDescent="0.2">
      <c r="A107" s="3"/>
      <c r="B107" s="7" t="s">
        <v>27</v>
      </c>
      <c r="C107" s="102"/>
      <c r="D107" s="6"/>
      <c r="E107" s="6"/>
      <c r="F107" s="6"/>
      <c r="G107" s="218"/>
      <c r="H107" s="219"/>
      <c r="I107" s="218"/>
      <c r="J107" s="119"/>
    </row>
    <row r="108" spans="1:10" s="40" customFormat="1" ht="40.5" x14ac:dyDescent="0.2">
      <c r="A108" s="15"/>
      <c r="B108" s="34" t="s">
        <v>162</v>
      </c>
      <c r="C108" s="130">
        <v>2402.6</v>
      </c>
      <c r="D108" s="194">
        <v>1985</v>
      </c>
      <c r="E108" s="194">
        <v>1784.2</v>
      </c>
      <c r="F108" s="194">
        <v>1905</v>
      </c>
      <c r="G108" s="247">
        <f>F108/$F$212</f>
        <v>3.0000000000000001E-3</v>
      </c>
      <c r="H108" s="246">
        <f>F108-D108</f>
        <v>-80</v>
      </c>
      <c r="I108" s="247">
        <f>F108/D108</f>
        <v>0.96</v>
      </c>
      <c r="J108" s="209">
        <f>F108-E108</f>
        <v>120.8</v>
      </c>
    </row>
    <row r="109" spans="1:10" s="40" customFormat="1" ht="54" hidden="1" customHeight="1" x14ac:dyDescent="0.2">
      <c r="A109" s="15"/>
      <c r="B109" s="34" t="s">
        <v>161</v>
      </c>
      <c r="C109" s="130">
        <v>0</v>
      </c>
      <c r="D109" s="194">
        <v>0</v>
      </c>
      <c r="E109" s="194">
        <v>0</v>
      </c>
      <c r="F109" s="194">
        <v>0</v>
      </c>
      <c r="G109" s="247">
        <f>F109/$F$212</f>
        <v>0</v>
      </c>
      <c r="H109" s="246">
        <f>F109-D109</f>
        <v>0</v>
      </c>
      <c r="I109" s="247" t="e">
        <f>F109/D109</f>
        <v>#DIV/0!</v>
      </c>
      <c r="J109" s="209">
        <f>F109-E109</f>
        <v>0</v>
      </c>
    </row>
    <row r="110" spans="1:10" s="40" customFormat="1" ht="23.25" customHeight="1" x14ac:dyDescent="0.2">
      <c r="A110" s="15"/>
      <c r="B110" s="34" t="s">
        <v>236</v>
      </c>
      <c r="C110" s="130">
        <v>0</v>
      </c>
      <c r="D110" s="194">
        <v>2489.6</v>
      </c>
      <c r="E110" s="194">
        <v>0</v>
      </c>
      <c r="F110" s="194">
        <v>2489.6</v>
      </c>
      <c r="G110" s="247">
        <f>F110/$F$212</f>
        <v>3.0000000000000001E-3</v>
      </c>
      <c r="H110" s="246">
        <f>F110-D110</f>
        <v>0</v>
      </c>
      <c r="I110" s="247">
        <f>F110/D110</f>
        <v>1</v>
      </c>
      <c r="J110" s="209">
        <f>F110-E110</f>
        <v>2489.6</v>
      </c>
    </row>
    <row r="111" spans="1:10" s="1" customFormat="1" x14ac:dyDescent="0.2">
      <c r="A111" s="117"/>
      <c r="B111" s="137" t="s">
        <v>142</v>
      </c>
      <c r="C111" s="109"/>
      <c r="D111" s="6"/>
      <c r="E111" s="6"/>
      <c r="F111" s="6"/>
      <c r="G111" s="218"/>
      <c r="H111" s="219"/>
      <c r="I111" s="218"/>
      <c r="J111" s="119"/>
    </row>
    <row r="112" spans="1:10" s="1" customFormat="1" x14ac:dyDescent="0.2">
      <c r="A112" s="117"/>
      <c r="B112" s="116" t="s">
        <v>163</v>
      </c>
      <c r="C112" s="109">
        <v>58068.6</v>
      </c>
      <c r="D112" s="6">
        <v>137071.70000000001</v>
      </c>
      <c r="E112" s="6">
        <v>273229.2</v>
      </c>
      <c r="F112" s="6">
        <v>136540.1</v>
      </c>
      <c r="G112" s="218">
        <f>F112/$F$212</f>
        <v>0.19</v>
      </c>
      <c r="H112" s="219">
        <f>F112-D112</f>
        <v>-531.6</v>
      </c>
      <c r="I112" s="218">
        <f>F112/D112</f>
        <v>0.996</v>
      </c>
      <c r="J112" s="119">
        <f t="shared" si="41"/>
        <v>-136689.1</v>
      </c>
    </row>
    <row r="113" spans="1:10" s="24" customFormat="1" x14ac:dyDescent="0.2">
      <c r="A113" s="77" t="s">
        <v>22</v>
      </c>
      <c r="B113" s="83" t="s">
        <v>8</v>
      </c>
      <c r="C113" s="81">
        <f>C114+C137+C153+C134</f>
        <v>148882.29999999999</v>
      </c>
      <c r="D113" s="81">
        <f>D114+D137+D153+D134</f>
        <v>121805.3</v>
      </c>
      <c r="E113" s="81">
        <f>E114+E137+E153+E134</f>
        <v>141803.5</v>
      </c>
      <c r="F113" s="81">
        <f>F114+F137+F153+F134</f>
        <v>115673.2</v>
      </c>
      <c r="G113" s="79">
        <f>F113/$F$212</f>
        <v>0.161</v>
      </c>
      <c r="H113" s="80">
        <f>F113-D113</f>
        <v>-6132.1</v>
      </c>
      <c r="I113" s="79">
        <f>F113/D113</f>
        <v>0.95</v>
      </c>
      <c r="J113" s="81">
        <f t="shared" si="41"/>
        <v>-26130.3</v>
      </c>
    </row>
    <row r="114" spans="1:10" x14ac:dyDescent="0.2">
      <c r="A114" s="15" t="s">
        <v>57</v>
      </c>
      <c r="B114" s="33" t="s">
        <v>73</v>
      </c>
      <c r="C114" s="130">
        <f>C116+C118+C119+C120+C130+C132+C127+C131</f>
        <v>30281.9</v>
      </c>
      <c r="D114" s="194">
        <f>D116+D118+D119+D120+D130+D132+D131+D127+D133</f>
        <v>27141.1</v>
      </c>
      <c r="E114" s="194">
        <f>E116+E118+E119+E120+E130+E132+E131+E117+E128+E129+E127</f>
        <v>38840.400000000001</v>
      </c>
      <c r="F114" s="194">
        <f>F116+F118+F119+F120+F127+F131+F132+F133</f>
        <v>24996</v>
      </c>
      <c r="G114" s="218">
        <f>F114/$F$212</f>
        <v>3.5000000000000003E-2</v>
      </c>
      <c r="H114" s="219">
        <f>F114-D114</f>
        <v>-2145.1</v>
      </c>
      <c r="I114" s="218">
        <f>F114/D114</f>
        <v>0.92100000000000004</v>
      </c>
      <c r="J114" s="119">
        <f t="shared" si="41"/>
        <v>-13844.4</v>
      </c>
    </row>
    <row r="115" spans="1:10" x14ac:dyDescent="0.2">
      <c r="A115" s="15"/>
      <c r="B115" s="33" t="s">
        <v>215</v>
      </c>
      <c r="C115" s="132"/>
      <c r="D115" s="195"/>
      <c r="E115" s="195"/>
      <c r="F115" s="195"/>
      <c r="G115" s="218"/>
      <c r="H115" s="219"/>
      <c r="I115" s="218"/>
      <c r="J115" s="119"/>
    </row>
    <row r="116" spans="1:10" ht="40.5" x14ac:dyDescent="0.2">
      <c r="A116" s="15" t="s">
        <v>243</v>
      </c>
      <c r="B116" s="34" t="s">
        <v>75</v>
      </c>
      <c r="C116" s="130">
        <v>835.5</v>
      </c>
      <c r="D116" s="194">
        <v>362.5</v>
      </c>
      <c r="E116" s="194">
        <v>701.7</v>
      </c>
      <c r="F116" s="194">
        <v>362.5</v>
      </c>
      <c r="G116" s="218">
        <f>F116/$F$212</f>
        <v>1E-3</v>
      </c>
      <c r="H116" s="219">
        <f>F116-D116</f>
        <v>0</v>
      </c>
      <c r="I116" s="218">
        <f>F116/D116</f>
        <v>1</v>
      </c>
      <c r="J116" s="119">
        <f t="shared" si="41"/>
        <v>-339.2</v>
      </c>
    </row>
    <row r="117" spans="1:10" ht="27" x14ac:dyDescent="0.2">
      <c r="A117" s="15"/>
      <c r="B117" s="34" t="s">
        <v>246</v>
      </c>
      <c r="C117" s="130">
        <v>0</v>
      </c>
      <c r="D117" s="194">
        <v>0</v>
      </c>
      <c r="E117" s="194">
        <v>0</v>
      </c>
      <c r="F117" s="194">
        <v>0</v>
      </c>
      <c r="G117" s="218">
        <f>F117/$F$212</f>
        <v>0</v>
      </c>
      <c r="H117" s="219">
        <f>F117-D117</f>
        <v>0</v>
      </c>
      <c r="I117" s="218">
        <v>0</v>
      </c>
      <c r="J117" s="119">
        <f t="shared" si="41"/>
        <v>0</v>
      </c>
    </row>
    <row r="118" spans="1:10" ht="27" x14ac:dyDescent="0.2">
      <c r="A118" s="15"/>
      <c r="B118" s="34" t="s">
        <v>164</v>
      </c>
      <c r="C118" s="130">
        <v>2966</v>
      </c>
      <c r="D118" s="194">
        <v>3649.4</v>
      </c>
      <c r="E118" s="194">
        <v>1711.7</v>
      </c>
      <c r="F118" s="194">
        <v>3649.4</v>
      </c>
      <c r="G118" s="218">
        <f>F118/$F$212</f>
        <v>5.0000000000000001E-3</v>
      </c>
      <c r="H118" s="219">
        <f>F118-D118</f>
        <v>0</v>
      </c>
      <c r="I118" s="218">
        <f>F118/D118</f>
        <v>1</v>
      </c>
      <c r="J118" s="119">
        <f t="shared" ref="J118" si="50">F118-E118</f>
        <v>1937.7</v>
      </c>
    </row>
    <row r="119" spans="1:10" x14ac:dyDescent="0.2">
      <c r="A119" s="15" t="s">
        <v>221</v>
      </c>
      <c r="B119" s="34" t="s">
        <v>198</v>
      </c>
      <c r="C119" s="130">
        <v>23916.3</v>
      </c>
      <c r="D119" s="194">
        <f>9300.4+0.1</f>
        <v>9300.5</v>
      </c>
      <c r="E119" s="194">
        <v>9485.7000000000007</v>
      </c>
      <c r="F119" s="194">
        <f>7155.3+0.1</f>
        <v>7155.4</v>
      </c>
      <c r="G119" s="218">
        <f>F119/$F$212</f>
        <v>0.01</v>
      </c>
      <c r="H119" s="219">
        <f>F119-D119</f>
        <v>-2145.1</v>
      </c>
      <c r="I119" s="218">
        <f>F119/D119</f>
        <v>0.76900000000000002</v>
      </c>
      <c r="J119" s="119">
        <f t="shared" ref="J119" si="51">F119-E119</f>
        <v>-2330.3000000000002</v>
      </c>
    </row>
    <row r="120" spans="1:10" x14ac:dyDescent="0.2">
      <c r="A120" s="15"/>
      <c r="B120" s="34" t="s">
        <v>220</v>
      </c>
      <c r="C120" s="115">
        <f t="shared" ref="C120" si="52">C122+C124</f>
        <v>0</v>
      </c>
      <c r="D120" s="194">
        <f>D122+D124</f>
        <v>861.7</v>
      </c>
      <c r="E120" s="194">
        <v>1707.4</v>
      </c>
      <c r="F120" s="194">
        <f>F122+F124</f>
        <v>861.7</v>
      </c>
      <c r="G120" s="218">
        <f>F120/$F$212</f>
        <v>1E-3</v>
      </c>
      <c r="H120" s="219">
        <f>F120-D120</f>
        <v>0</v>
      </c>
      <c r="I120" s="218">
        <f>F120/D120</f>
        <v>1</v>
      </c>
      <c r="J120" s="119">
        <f t="shared" ref="J120:J129" si="53">F120-E120</f>
        <v>-845.7</v>
      </c>
    </row>
    <row r="121" spans="1:10" x14ac:dyDescent="0.2">
      <c r="A121" s="15"/>
      <c r="B121" s="162" t="s">
        <v>215</v>
      </c>
      <c r="C121" s="115"/>
      <c r="D121" s="194"/>
      <c r="E121" s="194"/>
      <c r="F121" s="194"/>
      <c r="G121" s="218"/>
      <c r="H121" s="219"/>
      <c r="I121" s="218"/>
      <c r="J121" s="119"/>
    </row>
    <row r="122" spans="1:10" ht="27" x14ac:dyDescent="0.2">
      <c r="A122" s="15"/>
      <c r="B122" s="34" t="s">
        <v>224</v>
      </c>
      <c r="C122" s="130">
        <v>0</v>
      </c>
      <c r="D122" s="194">
        <v>0</v>
      </c>
      <c r="E122" s="194">
        <v>1707.4</v>
      </c>
      <c r="F122" s="194">
        <v>0</v>
      </c>
      <c r="G122" s="218">
        <f>F122/$F$212</f>
        <v>0</v>
      </c>
      <c r="H122" s="219">
        <f>F122-D122</f>
        <v>0</v>
      </c>
      <c r="I122" s="218" t="str">
        <f>IF(F122=0,"0,0%", F122/D122)</f>
        <v>0,0%</v>
      </c>
      <c r="J122" s="119">
        <f t="shared" si="53"/>
        <v>-1707.4</v>
      </c>
    </row>
    <row r="123" spans="1:10" ht="40.5" x14ac:dyDescent="0.2">
      <c r="A123" s="15"/>
      <c r="B123" s="34" t="s">
        <v>225</v>
      </c>
      <c r="C123" s="130">
        <f>C124</f>
        <v>0</v>
      </c>
      <c r="D123" s="194">
        <v>861.7</v>
      </c>
      <c r="E123" s="194">
        <f t="shared" ref="E123" si="54">E124</f>
        <v>0</v>
      </c>
      <c r="F123" s="194">
        <v>861.7</v>
      </c>
      <c r="G123" s="218">
        <f>F123/$F$212</f>
        <v>1E-3</v>
      </c>
      <c r="H123" s="219">
        <f>F123-D123</f>
        <v>0</v>
      </c>
      <c r="I123" s="218">
        <f>IF(F123=0,"0,0%", F123/D123)</f>
        <v>1</v>
      </c>
      <c r="J123" s="119">
        <f t="shared" si="53"/>
        <v>861.7</v>
      </c>
    </row>
    <row r="124" spans="1:10" ht="40.5" x14ac:dyDescent="0.2">
      <c r="A124" s="15" t="s">
        <v>219</v>
      </c>
      <c r="B124" s="157" t="s">
        <v>104</v>
      </c>
      <c r="C124" s="130">
        <f>C126</f>
        <v>0</v>
      </c>
      <c r="D124" s="194">
        <v>861.7</v>
      </c>
      <c r="E124" s="194">
        <f>E126</f>
        <v>0</v>
      </c>
      <c r="F124" s="194">
        <v>861.7</v>
      </c>
      <c r="G124" s="218">
        <f>F124/$F$212</f>
        <v>1E-3</v>
      </c>
      <c r="H124" s="219">
        <f>F124-D124</f>
        <v>0</v>
      </c>
      <c r="I124" s="218">
        <f>F124/D124</f>
        <v>1</v>
      </c>
      <c r="J124" s="119">
        <f t="shared" si="53"/>
        <v>861.7</v>
      </c>
    </row>
    <row r="125" spans="1:10" x14ac:dyDescent="0.2">
      <c r="A125" s="100"/>
      <c r="B125" s="164" t="s">
        <v>232</v>
      </c>
      <c r="C125" s="130"/>
      <c r="D125" s="194"/>
      <c r="E125" s="194"/>
      <c r="F125" s="194"/>
      <c r="G125" s="218"/>
      <c r="H125" s="219"/>
      <c r="I125" s="218"/>
      <c r="J125" s="119"/>
    </row>
    <row r="126" spans="1:10" x14ac:dyDescent="0.2">
      <c r="A126" s="100"/>
      <c r="B126" s="101" t="s">
        <v>109</v>
      </c>
      <c r="C126" s="130">
        <v>0</v>
      </c>
      <c r="D126" s="194">
        <v>861.7</v>
      </c>
      <c r="E126" s="194">
        <v>0</v>
      </c>
      <c r="F126" s="194">
        <v>861.7</v>
      </c>
      <c r="G126" s="218">
        <f t="shared" ref="G126:G134" si="55">F126/$F$212</f>
        <v>1E-3</v>
      </c>
      <c r="H126" s="219">
        <f t="shared" ref="H126:H134" si="56">F126-D126</f>
        <v>0</v>
      </c>
      <c r="I126" s="218">
        <f>F126/D126</f>
        <v>1</v>
      </c>
      <c r="J126" s="119">
        <f t="shared" si="53"/>
        <v>861.7</v>
      </c>
    </row>
    <row r="127" spans="1:10" ht="27" x14ac:dyDescent="0.2">
      <c r="A127" s="158" t="s">
        <v>242</v>
      </c>
      <c r="B127" s="157" t="s">
        <v>238</v>
      </c>
      <c r="C127" s="115">
        <v>0</v>
      </c>
      <c r="D127" s="194">
        <v>1705.4</v>
      </c>
      <c r="E127" s="194">
        <v>740.9</v>
      </c>
      <c r="F127" s="194">
        <v>1705.4</v>
      </c>
      <c r="G127" s="218">
        <f t="shared" si="55"/>
        <v>2E-3</v>
      </c>
      <c r="H127" s="219">
        <f t="shared" si="56"/>
        <v>0</v>
      </c>
      <c r="I127" s="218">
        <f>F127/D127</f>
        <v>1</v>
      </c>
      <c r="J127" s="119">
        <f t="shared" si="53"/>
        <v>964.5</v>
      </c>
    </row>
    <row r="128" spans="1:10" s="256" customFormat="1" ht="27" x14ac:dyDescent="0.2">
      <c r="A128" s="15" t="s">
        <v>261</v>
      </c>
      <c r="B128" s="8" t="s">
        <v>263</v>
      </c>
      <c r="C128" s="194">
        <v>0</v>
      </c>
      <c r="D128" s="194">
        <v>0</v>
      </c>
      <c r="E128" s="194">
        <v>7195.7</v>
      </c>
      <c r="F128" s="194">
        <v>0</v>
      </c>
      <c r="G128" s="234">
        <f t="shared" si="55"/>
        <v>0</v>
      </c>
      <c r="H128" s="205">
        <f t="shared" si="56"/>
        <v>0</v>
      </c>
      <c r="I128" s="218">
        <v>0</v>
      </c>
      <c r="J128" s="119">
        <f t="shared" si="53"/>
        <v>-7195.7</v>
      </c>
    </row>
    <row r="129" spans="1:10" s="256" customFormat="1" ht="27" x14ac:dyDescent="0.2">
      <c r="A129" s="15" t="s">
        <v>262</v>
      </c>
      <c r="B129" s="8" t="s">
        <v>264</v>
      </c>
      <c r="C129" s="194">
        <v>0</v>
      </c>
      <c r="D129" s="194">
        <v>0</v>
      </c>
      <c r="E129" s="194">
        <v>3834.8</v>
      </c>
      <c r="F129" s="194">
        <v>0</v>
      </c>
      <c r="G129" s="234">
        <f t="shared" si="55"/>
        <v>0</v>
      </c>
      <c r="H129" s="205">
        <f t="shared" si="56"/>
        <v>0</v>
      </c>
      <c r="I129" s="218">
        <v>0</v>
      </c>
      <c r="J129" s="119">
        <f t="shared" si="53"/>
        <v>-3834.8</v>
      </c>
    </row>
    <row r="130" spans="1:10" ht="27" x14ac:dyDescent="0.2">
      <c r="A130" s="15"/>
      <c r="B130" s="34" t="s">
        <v>199</v>
      </c>
      <c r="C130" s="130">
        <v>0</v>
      </c>
      <c r="D130" s="194">
        <v>0</v>
      </c>
      <c r="E130" s="194">
        <v>5475.3</v>
      </c>
      <c r="F130" s="194">
        <v>0</v>
      </c>
      <c r="G130" s="218">
        <f t="shared" si="55"/>
        <v>0</v>
      </c>
      <c r="H130" s="219">
        <f t="shared" si="56"/>
        <v>0</v>
      </c>
      <c r="I130" s="218" t="str">
        <f>IF(F130=0,"0,0%", F130/D130)</f>
        <v>0,0%</v>
      </c>
      <c r="J130" s="119">
        <f t="shared" ref="J130:J131" si="57">F130-E130</f>
        <v>-5475.3</v>
      </c>
    </row>
    <row r="131" spans="1:10" ht="27" x14ac:dyDescent="0.2">
      <c r="A131" s="15" t="s">
        <v>259</v>
      </c>
      <c r="B131" s="34" t="s">
        <v>218</v>
      </c>
      <c r="C131" s="130">
        <v>0</v>
      </c>
      <c r="D131" s="194">
        <v>8691.9</v>
      </c>
      <c r="E131" s="194">
        <v>5423.1</v>
      </c>
      <c r="F131" s="194">
        <v>8691.9</v>
      </c>
      <c r="G131" s="218">
        <f t="shared" si="55"/>
        <v>1.2E-2</v>
      </c>
      <c r="H131" s="219">
        <f t="shared" si="56"/>
        <v>0</v>
      </c>
      <c r="I131" s="218">
        <f>F131/D131</f>
        <v>1</v>
      </c>
      <c r="J131" s="119">
        <f t="shared" si="57"/>
        <v>3268.8</v>
      </c>
    </row>
    <row r="132" spans="1:10" ht="27" x14ac:dyDescent="0.2">
      <c r="A132" s="15" t="s">
        <v>216</v>
      </c>
      <c r="B132" s="34" t="s">
        <v>217</v>
      </c>
      <c r="C132" s="130">
        <v>2564.1</v>
      </c>
      <c r="D132" s="194">
        <v>2564.1</v>
      </c>
      <c r="E132" s="194">
        <v>2564.1</v>
      </c>
      <c r="F132" s="194">
        <v>2564.1</v>
      </c>
      <c r="G132" s="218">
        <f t="shared" si="55"/>
        <v>4.0000000000000001E-3</v>
      </c>
      <c r="H132" s="219">
        <f t="shared" si="56"/>
        <v>0</v>
      </c>
      <c r="I132" s="218">
        <f>F132/D132</f>
        <v>1</v>
      </c>
      <c r="J132" s="119">
        <f t="shared" ref="J132:J134" si="58">F132-E132</f>
        <v>0</v>
      </c>
    </row>
    <row r="133" spans="1:10" x14ac:dyDescent="0.2">
      <c r="A133" s="15" t="s">
        <v>245</v>
      </c>
      <c r="B133" s="34" t="s">
        <v>244</v>
      </c>
      <c r="C133" s="130">
        <v>0</v>
      </c>
      <c r="D133" s="194">
        <v>5.6</v>
      </c>
      <c r="E133" s="194">
        <v>148.19999999999999</v>
      </c>
      <c r="F133" s="194">
        <v>5.6</v>
      </c>
      <c r="G133" s="218">
        <f t="shared" si="55"/>
        <v>0</v>
      </c>
      <c r="H133" s="219">
        <f t="shared" si="56"/>
        <v>0</v>
      </c>
      <c r="I133" s="218">
        <f>F133/D133</f>
        <v>1</v>
      </c>
      <c r="J133" s="119">
        <f t="shared" si="58"/>
        <v>-142.6</v>
      </c>
    </row>
    <row r="134" spans="1:10" x14ac:dyDescent="0.2">
      <c r="A134" s="15" t="s">
        <v>165</v>
      </c>
      <c r="B134" s="9" t="s">
        <v>166</v>
      </c>
      <c r="C134" s="103">
        <v>0</v>
      </c>
      <c r="D134" s="193">
        <v>9.1999999999999993</v>
      </c>
      <c r="E134" s="193">
        <v>69.599999999999994</v>
      </c>
      <c r="F134" s="193">
        <v>9.1999999999999993</v>
      </c>
      <c r="G134" s="218">
        <f t="shared" si="55"/>
        <v>0</v>
      </c>
      <c r="H134" s="219">
        <f t="shared" si="56"/>
        <v>0</v>
      </c>
      <c r="I134" s="218">
        <f>F134/D134</f>
        <v>1</v>
      </c>
      <c r="J134" s="119">
        <f t="shared" si="58"/>
        <v>-60.4</v>
      </c>
    </row>
    <row r="135" spans="1:10" ht="13.5" hidden="1" customHeight="1" x14ac:dyDescent="0.2">
      <c r="A135" s="15"/>
      <c r="B135" s="9" t="s">
        <v>27</v>
      </c>
      <c r="C135" s="133"/>
      <c r="D135" s="193"/>
      <c r="E135" s="174"/>
      <c r="F135" s="6"/>
      <c r="G135" s="218"/>
      <c r="H135" s="219"/>
      <c r="I135" s="218"/>
      <c r="J135" s="119"/>
    </row>
    <row r="136" spans="1:10" ht="13.5" hidden="1" customHeight="1" x14ac:dyDescent="0.2">
      <c r="A136" s="15"/>
      <c r="B136" s="8" t="s">
        <v>101</v>
      </c>
      <c r="C136" s="103"/>
      <c r="D136" s="193"/>
      <c r="E136" s="174"/>
      <c r="F136" s="6"/>
      <c r="G136" s="218">
        <f>F136/$F$212</f>
        <v>0</v>
      </c>
      <c r="H136" s="219">
        <f>F136-D136</f>
        <v>0</v>
      </c>
      <c r="I136" s="218" t="e">
        <f>F136/D136</f>
        <v>#DIV/0!</v>
      </c>
      <c r="J136" s="119">
        <f t="shared" ref="J136" si="59">F136-E136</f>
        <v>0</v>
      </c>
    </row>
    <row r="137" spans="1:10" x14ac:dyDescent="0.2">
      <c r="A137" s="15" t="s">
        <v>43</v>
      </c>
      <c r="B137" s="9" t="s">
        <v>44</v>
      </c>
      <c r="C137" s="103">
        <f>C139+C140+C141+C142+C145+C146+C143</f>
        <v>117593.9</v>
      </c>
      <c r="D137" s="193">
        <f>D139+D140+D141+D142+D143+D144</f>
        <v>93896.7</v>
      </c>
      <c r="E137" s="193">
        <f>E139+E140+E141+E142+E143</f>
        <v>102108.3</v>
      </c>
      <c r="F137" s="193">
        <f>F139+F140+F141+F142+F143+F144</f>
        <v>89909.7</v>
      </c>
      <c r="G137" s="218">
        <f>F137/$F$212</f>
        <v>0.125</v>
      </c>
      <c r="H137" s="219">
        <f>F137-D137</f>
        <v>-3987</v>
      </c>
      <c r="I137" s="218">
        <f>F137/D137</f>
        <v>0.95799999999999996</v>
      </c>
      <c r="J137" s="119">
        <f t="shared" si="41"/>
        <v>-12198.6</v>
      </c>
    </row>
    <row r="138" spans="1:10" x14ac:dyDescent="0.2">
      <c r="A138" s="15"/>
      <c r="B138" s="9" t="s">
        <v>27</v>
      </c>
      <c r="C138" s="133"/>
      <c r="D138" s="193"/>
      <c r="E138" s="6"/>
      <c r="F138" s="6"/>
      <c r="G138" s="218"/>
      <c r="H138" s="219"/>
      <c r="I138" s="218"/>
      <c r="J138" s="119"/>
    </row>
    <row r="139" spans="1:10" x14ac:dyDescent="0.2">
      <c r="A139" s="15"/>
      <c r="B139" s="8" t="s">
        <v>101</v>
      </c>
      <c r="C139" s="103">
        <v>61342.6</v>
      </c>
      <c r="D139" s="193">
        <v>69580.7</v>
      </c>
      <c r="E139" s="6">
        <v>63209.7</v>
      </c>
      <c r="F139" s="6">
        <v>65593.7</v>
      </c>
      <c r="G139" s="218">
        <f t="shared" ref="G139:G145" si="60">F139/$F$212</f>
        <v>9.0999999999999998E-2</v>
      </c>
      <c r="H139" s="219">
        <f t="shared" ref="H139:H146" si="61">F139-D139</f>
        <v>-3987</v>
      </c>
      <c r="I139" s="218">
        <f>IF(F139=0,"0,0%",F139/D139)</f>
        <v>0.94299999999999995</v>
      </c>
      <c r="J139" s="119">
        <f t="shared" si="41"/>
        <v>2384</v>
      </c>
    </row>
    <row r="140" spans="1:10" x14ac:dyDescent="0.2">
      <c r="A140" s="15"/>
      <c r="B140" s="8" t="s">
        <v>102</v>
      </c>
      <c r="C140" s="103">
        <v>0</v>
      </c>
      <c r="D140" s="193">
        <v>0</v>
      </c>
      <c r="E140" s="6">
        <v>22810.5</v>
      </c>
      <c r="F140" s="6">
        <v>0</v>
      </c>
      <c r="G140" s="218">
        <f t="shared" si="60"/>
        <v>0</v>
      </c>
      <c r="H140" s="219">
        <f t="shared" si="61"/>
        <v>0</v>
      </c>
      <c r="I140" s="218" t="str">
        <f>IF(F140=0,"0,0%",F140/D140)</f>
        <v>0,0%</v>
      </c>
      <c r="J140" s="119">
        <f t="shared" si="41"/>
        <v>-22810.5</v>
      </c>
    </row>
    <row r="141" spans="1:10" x14ac:dyDescent="0.2">
      <c r="A141" s="15"/>
      <c r="B141" s="8" t="s">
        <v>103</v>
      </c>
      <c r="C141" s="103">
        <v>12013.8</v>
      </c>
      <c r="D141" s="193">
        <v>6487.7</v>
      </c>
      <c r="E141" s="6">
        <v>5620.9</v>
      </c>
      <c r="F141" s="6">
        <v>6487.7</v>
      </c>
      <c r="G141" s="218">
        <f t="shared" si="60"/>
        <v>8.9999999999999993E-3</v>
      </c>
      <c r="H141" s="219">
        <f t="shared" si="61"/>
        <v>0</v>
      </c>
      <c r="I141" s="218">
        <f>IF(F141=0,"0,0%",F141/D141)</f>
        <v>1</v>
      </c>
      <c r="J141" s="119">
        <f t="shared" si="41"/>
        <v>866.8</v>
      </c>
    </row>
    <row r="142" spans="1:10" x14ac:dyDescent="0.2">
      <c r="A142" s="15"/>
      <c r="B142" s="8" t="s">
        <v>222</v>
      </c>
      <c r="C142" s="103">
        <v>0</v>
      </c>
      <c r="D142" s="193">
        <v>65</v>
      </c>
      <c r="E142" s="6">
        <v>10467.200000000001</v>
      </c>
      <c r="F142" s="6">
        <v>65</v>
      </c>
      <c r="G142" s="218">
        <f t="shared" si="60"/>
        <v>0</v>
      </c>
      <c r="H142" s="219">
        <f t="shared" si="61"/>
        <v>0</v>
      </c>
      <c r="I142" s="218">
        <f>IF(F142=0,"0,0%",F142/D142)</f>
        <v>1</v>
      </c>
      <c r="J142" s="119">
        <f t="shared" si="41"/>
        <v>-10402.200000000001</v>
      </c>
    </row>
    <row r="143" spans="1:10" ht="27" x14ac:dyDescent="0.2">
      <c r="A143" s="15"/>
      <c r="B143" s="8" t="s">
        <v>223</v>
      </c>
      <c r="C143" s="103">
        <v>0</v>
      </c>
      <c r="D143" s="193">
        <v>2729.5</v>
      </c>
      <c r="E143" s="6">
        <v>0</v>
      </c>
      <c r="F143" s="6">
        <v>2729.5</v>
      </c>
      <c r="G143" s="218">
        <f t="shared" si="60"/>
        <v>4.0000000000000001E-3</v>
      </c>
      <c r="H143" s="219">
        <f t="shared" si="61"/>
        <v>0</v>
      </c>
      <c r="I143" s="218">
        <f>F143/D143</f>
        <v>1</v>
      </c>
      <c r="J143" s="119">
        <f t="shared" si="41"/>
        <v>2729.5</v>
      </c>
    </row>
    <row r="144" spans="1:10" ht="40.5" x14ac:dyDescent="0.2">
      <c r="A144" s="15"/>
      <c r="B144" s="157" t="s">
        <v>226</v>
      </c>
      <c r="C144" s="103">
        <f>C145+C146</f>
        <v>44237.5</v>
      </c>
      <c r="D144" s="193">
        <f>D145+D146</f>
        <v>15033.8</v>
      </c>
      <c r="E144" s="193">
        <f>E145+E146</f>
        <v>15534.4</v>
      </c>
      <c r="F144" s="193">
        <f>F145+F146</f>
        <v>15033.8</v>
      </c>
      <c r="G144" s="218">
        <f t="shared" si="60"/>
        <v>2.1000000000000001E-2</v>
      </c>
      <c r="H144" s="219">
        <f t="shared" si="61"/>
        <v>0</v>
      </c>
      <c r="I144" s="218">
        <f>F144/D144</f>
        <v>1</v>
      </c>
      <c r="J144" s="119">
        <f t="shared" si="41"/>
        <v>-500.6</v>
      </c>
    </row>
    <row r="145" spans="1:10" ht="40.5" x14ac:dyDescent="0.2">
      <c r="A145" s="16">
        <v>611</v>
      </c>
      <c r="B145" s="8" t="s">
        <v>104</v>
      </c>
      <c r="C145" s="103">
        <v>43237.5</v>
      </c>
      <c r="D145" s="193">
        <v>14686.8</v>
      </c>
      <c r="E145" s="193">
        <f t="shared" ref="E145" si="62">E148+E149+E150+E151+E152</f>
        <v>12201.5</v>
      </c>
      <c r="F145" s="193">
        <v>14686.8</v>
      </c>
      <c r="G145" s="218">
        <f t="shared" si="60"/>
        <v>0.02</v>
      </c>
      <c r="H145" s="219">
        <f t="shared" si="61"/>
        <v>0</v>
      </c>
      <c r="I145" s="218">
        <f>F145/D145</f>
        <v>1</v>
      </c>
      <c r="J145" s="119">
        <f t="shared" si="41"/>
        <v>2485.3000000000002</v>
      </c>
    </row>
    <row r="146" spans="1:10" x14ac:dyDescent="0.2">
      <c r="A146" s="16">
        <v>612</v>
      </c>
      <c r="B146" s="8" t="s">
        <v>105</v>
      </c>
      <c r="C146" s="103">
        <v>1000</v>
      </c>
      <c r="D146" s="193">
        <v>347</v>
      </c>
      <c r="E146" s="6">
        <v>3332.9</v>
      </c>
      <c r="F146" s="6">
        <v>347</v>
      </c>
      <c r="G146" s="218">
        <f>F146/$F$212</f>
        <v>0</v>
      </c>
      <c r="H146" s="219">
        <f t="shared" si="61"/>
        <v>0</v>
      </c>
      <c r="I146" s="218">
        <f>F146/D146</f>
        <v>1</v>
      </c>
      <c r="J146" s="119">
        <f>F146-E146</f>
        <v>-2985.9</v>
      </c>
    </row>
    <row r="147" spans="1:10" x14ac:dyDescent="0.2">
      <c r="A147" s="107"/>
      <c r="B147" s="108" t="s">
        <v>232</v>
      </c>
      <c r="C147" s="103"/>
      <c r="D147" s="193"/>
      <c r="E147" s="6"/>
      <c r="F147" s="6"/>
      <c r="G147" s="218"/>
      <c r="H147" s="219"/>
      <c r="I147" s="218"/>
      <c r="J147" s="119"/>
    </row>
    <row r="148" spans="1:10" x14ac:dyDescent="0.2">
      <c r="A148" s="100"/>
      <c r="B148" s="101" t="s">
        <v>106</v>
      </c>
      <c r="C148" s="103">
        <v>23576.5</v>
      </c>
      <c r="D148" s="193">
        <v>10238.5</v>
      </c>
      <c r="E148" s="6">
        <v>6665</v>
      </c>
      <c r="F148" s="6">
        <v>10238.5</v>
      </c>
      <c r="G148" s="218">
        <f t="shared" ref="G148:G154" si="63">F148/$F$212</f>
        <v>1.4E-2</v>
      </c>
      <c r="H148" s="219">
        <f t="shared" ref="H148:H156" si="64">F148-D148</f>
        <v>0</v>
      </c>
      <c r="I148" s="218">
        <f t="shared" ref="I148:I156" si="65">F148/D148</f>
        <v>1</v>
      </c>
      <c r="J148" s="119">
        <f t="shared" si="41"/>
        <v>3573.5</v>
      </c>
    </row>
    <row r="149" spans="1:10" x14ac:dyDescent="0.2">
      <c r="A149" s="100"/>
      <c r="B149" s="101" t="s">
        <v>188</v>
      </c>
      <c r="C149" s="103">
        <v>13.9</v>
      </c>
      <c r="D149" s="193">
        <v>0</v>
      </c>
      <c r="E149" s="6">
        <v>0</v>
      </c>
      <c r="F149" s="6">
        <v>0</v>
      </c>
      <c r="G149" s="218">
        <f t="shared" si="63"/>
        <v>0</v>
      </c>
      <c r="H149" s="219">
        <f t="shared" si="64"/>
        <v>0</v>
      </c>
      <c r="I149" s="218">
        <v>0</v>
      </c>
      <c r="J149" s="119">
        <f t="shared" si="41"/>
        <v>0</v>
      </c>
    </row>
    <row r="150" spans="1:10" x14ac:dyDescent="0.2">
      <c r="A150" s="100"/>
      <c r="B150" s="101" t="s">
        <v>109</v>
      </c>
      <c r="C150" s="103">
        <v>861.4</v>
      </c>
      <c r="D150" s="193">
        <v>758.3</v>
      </c>
      <c r="E150" s="6">
        <v>437.5</v>
      </c>
      <c r="F150" s="6">
        <v>758.3</v>
      </c>
      <c r="G150" s="218">
        <f t="shared" si="63"/>
        <v>1E-3</v>
      </c>
      <c r="H150" s="219">
        <f t="shared" si="64"/>
        <v>0</v>
      </c>
      <c r="I150" s="218">
        <f t="shared" si="65"/>
        <v>1</v>
      </c>
      <c r="J150" s="119">
        <f t="shared" si="41"/>
        <v>320.8</v>
      </c>
    </row>
    <row r="151" spans="1:10" x14ac:dyDescent="0.2">
      <c r="A151" s="100"/>
      <c r="B151" s="101" t="s">
        <v>186</v>
      </c>
      <c r="C151" s="103">
        <v>37.299999999999997</v>
      </c>
      <c r="D151" s="193">
        <v>0</v>
      </c>
      <c r="E151" s="6">
        <v>0</v>
      </c>
      <c r="F151" s="6">
        <v>0</v>
      </c>
      <c r="G151" s="218">
        <f t="shared" si="63"/>
        <v>0</v>
      </c>
      <c r="H151" s="219">
        <f t="shared" si="64"/>
        <v>0</v>
      </c>
      <c r="I151" s="218">
        <v>0</v>
      </c>
      <c r="J151" s="119">
        <f t="shared" si="41"/>
        <v>0</v>
      </c>
    </row>
    <row r="152" spans="1:10" x14ac:dyDescent="0.2">
      <c r="A152" s="100"/>
      <c r="B152" s="101" t="s">
        <v>187</v>
      </c>
      <c r="C152" s="103">
        <f>18748.4+1000</f>
        <v>19748.400000000001</v>
      </c>
      <c r="D152" s="193">
        <v>4037.1</v>
      </c>
      <c r="E152" s="6">
        <v>5099</v>
      </c>
      <c r="F152" s="6">
        <v>4037.1</v>
      </c>
      <c r="G152" s="218">
        <f t="shared" si="63"/>
        <v>6.0000000000000001E-3</v>
      </c>
      <c r="H152" s="219">
        <f t="shared" si="64"/>
        <v>0</v>
      </c>
      <c r="I152" s="218">
        <f t="shared" si="65"/>
        <v>1</v>
      </c>
      <c r="J152" s="119">
        <f t="shared" si="41"/>
        <v>-1061.9000000000001</v>
      </c>
    </row>
    <row r="153" spans="1:10" s="1" customFormat="1" ht="27" x14ac:dyDescent="0.2">
      <c r="A153" s="15" t="s">
        <v>58</v>
      </c>
      <c r="B153" s="8" t="s">
        <v>59</v>
      </c>
      <c r="C153" s="103">
        <v>1006.5</v>
      </c>
      <c r="D153" s="193">
        <f>D154+D156</f>
        <v>758.3</v>
      </c>
      <c r="E153" s="6">
        <f>E154+E156</f>
        <v>785.2</v>
      </c>
      <c r="F153" s="6">
        <f>F154+F156</f>
        <v>758.3</v>
      </c>
      <c r="G153" s="218">
        <f t="shared" si="63"/>
        <v>1E-3</v>
      </c>
      <c r="H153" s="219">
        <f t="shared" si="64"/>
        <v>0</v>
      </c>
      <c r="I153" s="218">
        <f t="shared" si="65"/>
        <v>1</v>
      </c>
      <c r="J153" s="119">
        <f t="shared" si="41"/>
        <v>-26.9</v>
      </c>
    </row>
    <row r="154" spans="1:10" s="1" customFormat="1" x14ac:dyDescent="0.2">
      <c r="A154" s="15"/>
      <c r="B154" s="8" t="s">
        <v>200</v>
      </c>
      <c r="C154" s="103">
        <v>1006.5</v>
      </c>
      <c r="D154" s="193">
        <v>753.7</v>
      </c>
      <c r="E154" s="6">
        <v>785.2</v>
      </c>
      <c r="F154" s="6">
        <v>753.7</v>
      </c>
      <c r="G154" s="218">
        <f t="shared" si="63"/>
        <v>1E-3</v>
      </c>
      <c r="H154" s="219">
        <f t="shared" si="64"/>
        <v>0</v>
      </c>
      <c r="I154" s="218">
        <f t="shared" si="65"/>
        <v>1</v>
      </c>
      <c r="J154" s="119">
        <f t="shared" ref="J154" si="66">F154-E154</f>
        <v>-31.5</v>
      </c>
    </row>
    <row r="155" spans="1:10" s="1" customFormat="1" hidden="1" x14ac:dyDescent="0.2">
      <c r="A155" s="15"/>
      <c r="B155" s="8" t="s">
        <v>203</v>
      </c>
      <c r="C155" s="103">
        <v>0</v>
      </c>
      <c r="D155" s="193">
        <v>0</v>
      </c>
      <c r="E155" s="6">
        <v>0</v>
      </c>
      <c r="F155" s="6">
        <v>0</v>
      </c>
      <c r="G155" s="218">
        <f t="shared" ref="G155:G156" si="67">F155/$F$212</f>
        <v>0</v>
      </c>
      <c r="H155" s="219">
        <f t="shared" si="64"/>
        <v>0</v>
      </c>
      <c r="I155" s="218" t="e">
        <f t="shared" si="65"/>
        <v>#DIV/0!</v>
      </c>
      <c r="J155" s="119">
        <f t="shared" ref="J155:J156" si="68">F155-E155</f>
        <v>0</v>
      </c>
    </row>
    <row r="156" spans="1:10" s="1" customFormat="1" ht="27" x14ac:dyDescent="0.2">
      <c r="A156" s="15"/>
      <c r="B156" s="8" t="s">
        <v>260</v>
      </c>
      <c r="C156" s="103">
        <v>0</v>
      </c>
      <c r="D156" s="193">
        <v>4.5999999999999996</v>
      </c>
      <c r="E156" s="6">
        <v>0</v>
      </c>
      <c r="F156" s="6">
        <v>4.5999999999999996</v>
      </c>
      <c r="G156" s="218">
        <f t="shared" si="67"/>
        <v>0</v>
      </c>
      <c r="H156" s="219">
        <f t="shared" si="64"/>
        <v>0</v>
      </c>
      <c r="I156" s="218">
        <f t="shared" si="65"/>
        <v>1</v>
      </c>
      <c r="J156" s="119">
        <f t="shared" si="68"/>
        <v>4.5999999999999996</v>
      </c>
    </row>
    <row r="157" spans="1:10" x14ac:dyDescent="0.2">
      <c r="A157" s="107"/>
      <c r="B157" s="108" t="s">
        <v>143</v>
      </c>
      <c r="C157" s="108"/>
      <c r="D157" s="6"/>
      <c r="E157" s="6"/>
      <c r="F157" s="6"/>
      <c r="G157" s="218"/>
      <c r="H157" s="219"/>
      <c r="I157" s="218"/>
      <c r="J157" s="119"/>
    </row>
    <row r="158" spans="1:10" x14ac:dyDescent="0.2">
      <c r="A158" s="100"/>
      <c r="B158" s="101" t="s">
        <v>106</v>
      </c>
      <c r="C158" s="102">
        <f>C148</f>
        <v>23576.5</v>
      </c>
      <c r="D158" s="6">
        <f>D148</f>
        <v>10238.5</v>
      </c>
      <c r="E158" s="6">
        <v>0</v>
      </c>
      <c r="F158" s="6">
        <f t="shared" ref="F158" si="69">F148</f>
        <v>10238.5</v>
      </c>
      <c r="G158" s="218">
        <f t="shared" ref="G158:G164" si="70">F158/$F$212</f>
        <v>1.4E-2</v>
      </c>
      <c r="H158" s="219">
        <f t="shared" ref="H158:H164" si="71">F158-D158</f>
        <v>0</v>
      </c>
      <c r="I158" s="218">
        <v>0</v>
      </c>
      <c r="J158" s="119">
        <f>F158-E158</f>
        <v>10238.5</v>
      </c>
    </row>
    <row r="159" spans="1:10" s="138" customFormat="1" ht="13.5" hidden="1" customHeight="1" x14ac:dyDescent="0.2">
      <c r="A159" s="139"/>
      <c r="B159" s="140" t="s">
        <v>153</v>
      </c>
      <c r="C159" s="141"/>
      <c r="D159" s="230"/>
      <c r="E159" s="189">
        <v>0</v>
      </c>
      <c r="F159" s="230">
        <v>0</v>
      </c>
      <c r="G159" s="248">
        <f t="shared" si="70"/>
        <v>0</v>
      </c>
      <c r="H159" s="249">
        <f t="shared" si="71"/>
        <v>0</v>
      </c>
      <c r="I159" s="248" t="e">
        <f t="shared" ref="I159:I164" si="72">F159/D159</f>
        <v>#DIV/0!</v>
      </c>
      <c r="J159" s="250">
        <f>F159-E159</f>
        <v>0</v>
      </c>
    </row>
    <row r="160" spans="1:10" x14ac:dyDescent="0.2">
      <c r="A160" s="100"/>
      <c r="B160" s="116" t="s">
        <v>163</v>
      </c>
      <c r="C160" s="103">
        <v>69604.899999999994</v>
      </c>
      <c r="D160" s="193">
        <v>90515.5</v>
      </c>
      <c r="E160" s="193">
        <v>110873.4</v>
      </c>
      <c r="F160" s="193">
        <v>86528.6</v>
      </c>
      <c r="G160" s="218">
        <f t="shared" si="70"/>
        <v>0.12</v>
      </c>
      <c r="H160" s="219">
        <f t="shared" si="71"/>
        <v>-3986.9</v>
      </c>
      <c r="I160" s="218">
        <f t="shared" si="72"/>
        <v>0.95599999999999996</v>
      </c>
      <c r="J160" s="119">
        <f>F160-E160</f>
        <v>-24344.799999999999</v>
      </c>
    </row>
    <row r="161" spans="1:10" s="24" customFormat="1" x14ac:dyDescent="0.2">
      <c r="A161" s="77" t="s">
        <v>118</v>
      </c>
      <c r="B161" s="84" t="s">
        <v>117</v>
      </c>
      <c r="C161" s="78">
        <f>C162</f>
        <v>11391</v>
      </c>
      <c r="D161" s="192">
        <f>D162</f>
        <v>9976.1</v>
      </c>
      <c r="E161" s="192">
        <f>E162</f>
        <v>12159.7</v>
      </c>
      <c r="F161" s="192">
        <f>F162</f>
        <v>9976</v>
      </c>
      <c r="G161" s="222">
        <f t="shared" si="70"/>
        <v>1.4E-2</v>
      </c>
      <c r="H161" s="223">
        <f t="shared" si="71"/>
        <v>-0.1</v>
      </c>
      <c r="I161" s="222">
        <f t="shared" si="72"/>
        <v>1</v>
      </c>
      <c r="J161" s="224">
        <f t="shared" si="41"/>
        <v>-2183.6999999999998</v>
      </c>
    </row>
    <row r="162" spans="1:10" s="40" customFormat="1" x14ac:dyDescent="0.2">
      <c r="A162" s="105" t="s">
        <v>45</v>
      </c>
      <c r="B162" s="106" t="s">
        <v>53</v>
      </c>
      <c r="C162" s="97">
        <f>C163+C164+C174</f>
        <v>11391</v>
      </c>
      <c r="D162" s="229">
        <f>D163+D164+D174</f>
        <v>9976.1</v>
      </c>
      <c r="E162" s="229">
        <f>E163+E164+E174</f>
        <v>12159.7</v>
      </c>
      <c r="F162" s="229">
        <f t="shared" ref="F162" si="73">F163+F164+F174</f>
        <v>9976</v>
      </c>
      <c r="G162" s="226">
        <f t="shared" si="70"/>
        <v>1.4E-2</v>
      </c>
      <c r="H162" s="227">
        <f t="shared" si="71"/>
        <v>-0.1</v>
      </c>
      <c r="I162" s="226">
        <f t="shared" si="72"/>
        <v>1</v>
      </c>
      <c r="J162" s="228">
        <f t="shared" si="41"/>
        <v>-2183.6999999999998</v>
      </c>
    </row>
    <row r="163" spans="1:10" ht="40.5" x14ac:dyDescent="0.2">
      <c r="A163" s="16">
        <v>611</v>
      </c>
      <c r="B163" s="8" t="s">
        <v>104</v>
      </c>
      <c r="C163" s="102">
        <v>10391</v>
      </c>
      <c r="D163" s="6">
        <v>8738</v>
      </c>
      <c r="E163" s="6">
        <v>10841.2</v>
      </c>
      <c r="F163" s="6">
        <v>8738</v>
      </c>
      <c r="G163" s="234">
        <f t="shared" si="70"/>
        <v>1.2E-2</v>
      </c>
      <c r="H163" s="219">
        <f t="shared" si="71"/>
        <v>0</v>
      </c>
      <c r="I163" s="218">
        <f t="shared" si="72"/>
        <v>1</v>
      </c>
      <c r="J163" s="119">
        <f>F163-E163</f>
        <v>-2103.1999999999998</v>
      </c>
    </row>
    <row r="164" spans="1:10" x14ac:dyDescent="0.2">
      <c r="A164" s="16">
        <v>612</v>
      </c>
      <c r="B164" s="8" t="s">
        <v>257</v>
      </c>
      <c r="C164" s="102">
        <v>0</v>
      </c>
      <c r="D164" s="6">
        <v>238.1</v>
      </c>
      <c r="E164" s="6">
        <v>297.10000000000002</v>
      </c>
      <c r="F164" s="6">
        <v>238.1</v>
      </c>
      <c r="G164" s="234">
        <f t="shared" si="70"/>
        <v>0</v>
      </c>
      <c r="H164" s="219">
        <f t="shared" si="71"/>
        <v>0</v>
      </c>
      <c r="I164" s="218">
        <f t="shared" si="72"/>
        <v>1</v>
      </c>
      <c r="J164" s="119">
        <f>F164-E164</f>
        <v>-59</v>
      </c>
    </row>
    <row r="165" spans="1:10" x14ac:dyDescent="0.2">
      <c r="A165" s="107"/>
      <c r="B165" s="108" t="s">
        <v>215</v>
      </c>
      <c r="C165" s="108"/>
      <c r="D165" s="109"/>
      <c r="E165" s="109"/>
      <c r="F165" s="109"/>
      <c r="G165" s="220"/>
      <c r="H165" s="221"/>
      <c r="I165" s="220"/>
      <c r="J165" s="109"/>
    </row>
    <row r="166" spans="1:10" x14ac:dyDescent="0.2">
      <c r="A166" s="100"/>
      <c r="B166" s="101" t="s">
        <v>106</v>
      </c>
      <c r="C166" s="109">
        <v>8619</v>
      </c>
      <c r="D166" s="109">
        <v>8088.7</v>
      </c>
      <c r="E166" s="109">
        <v>10236</v>
      </c>
      <c r="F166" s="109">
        <v>8088.7</v>
      </c>
      <c r="G166" s="220">
        <f t="shared" ref="G166:G171" si="74">F166/$F$212</f>
        <v>1.0999999999999999E-2</v>
      </c>
      <c r="H166" s="221">
        <f t="shared" ref="H166:H171" si="75">F166-D166</f>
        <v>0</v>
      </c>
      <c r="I166" s="220">
        <f t="shared" ref="I166:I171" si="76">F166/D166</f>
        <v>1</v>
      </c>
      <c r="J166" s="109">
        <f>F166-E166</f>
        <v>-2147.3000000000002</v>
      </c>
    </row>
    <row r="167" spans="1:10" x14ac:dyDescent="0.2">
      <c r="A167" s="100"/>
      <c r="B167" s="101" t="s">
        <v>188</v>
      </c>
      <c r="C167" s="109">
        <v>141.6</v>
      </c>
      <c r="D167" s="109">
        <v>56.1</v>
      </c>
      <c r="E167" s="109">
        <v>56.4</v>
      </c>
      <c r="F167" s="109">
        <v>56.1</v>
      </c>
      <c r="G167" s="220">
        <f t="shared" si="74"/>
        <v>0</v>
      </c>
      <c r="H167" s="221">
        <f t="shared" si="75"/>
        <v>0</v>
      </c>
      <c r="I167" s="220">
        <f t="shared" si="76"/>
        <v>1</v>
      </c>
      <c r="J167" s="109">
        <f>F167-E167</f>
        <v>-0.3</v>
      </c>
    </row>
    <row r="168" spans="1:10" x14ac:dyDescent="0.2">
      <c r="A168" s="100"/>
      <c r="B168" s="101" t="s">
        <v>109</v>
      </c>
      <c r="C168" s="109">
        <v>1072.0999999999999</v>
      </c>
      <c r="D168" s="109">
        <v>542.6</v>
      </c>
      <c r="E168" s="109">
        <v>456.1</v>
      </c>
      <c r="F168" s="109">
        <v>542.6</v>
      </c>
      <c r="G168" s="220">
        <f t="shared" si="74"/>
        <v>1E-3</v>
      </c>
      <c r="H168" s="221">
        <f t="shared" si="75"/>
        <v>0</v>
      </c>
      <c r="I168" s="220">
        <f t="shared" si="76"/>
        <v>1</v>
      </c>
      <c r="J168" s="109">
        <f>F168-E168</f>
        <v>86.5</v>
      </c>
    </row>
    <row r="169" spans="1:10" x14ac:dyDescent="0.2">
      <c r="A169" s="100"/>
      <c r="B169" s="101" t="s">
        <v>186</v>
      </c>
      <c r="C169" s="109">
        <v>95</v>
      </c>
      <c r="D169" s="109">
        <v>85.2</v>
      </c>
      <c r="E169" s="109">
        <v>48.6</v>
      </c>
      <c r="F169" s="109">
        <v>85.2</v>
      </c>
      <c r="G169" s="220">
        <f t="shared" si="74"/>
        <v>0</v>
      </c>
      <c r="H169" s="221">
        <f t="shared" si="75"/>
        <v>0</v>
      </c>
      <c r="I169" s="220">
        <f t="shared" si="76"/>
        <v>1</v>
      </c>
      <c r="J169" s="109">
        <f t="shared" ref="J169:J170" si="77">F169-E169</f>
        <v>36.6</v>
      </c>
    </row>
    <row r="170" spans="1:10" x14ac:dyDescent="0.2">
      <c r="A170" s="100"/>
      <c r="B170" s="101" t="s">
        <v>187</v>
      </c>
      <c r="C170" s="109">
        <v>463.3</v>
      </c>
      <c r="D170" s="109">
        <v>203.5</v>
      </c>
      <c r="E170" s="109">
        <v>341.2</v>
      </c>
      <c r="F170" s="109">
        <v>203.5</v>
      </c>
      <c r="G170" s="220">
        <f t="shared" si="74"/>
        <v>0</v>
      </c>
      <c r="H170" s="221">
        <f t="shared" si="75"/>
        <v>0</v>
      </c>
      <c r="I170" s="220">
        <f t="shared" si="76"/>
        <v>1</v>
      </c>
      <c r="J170" s="109">
        <f t="shared" si="77"/>
        <v>-137.69999999999999</v>
      </c>
    </row>
    <row r="171" spans="1:10" hidden="1" x14ac:dyDescent="0.2">
      <c r="A171" s="16">
        <v>612</v>
      </c>
      <c r="B171" s="8" t="s">
        <v>105</v>
      </c>
      <c r="C171" s="102"/>
      <c r="D171" s="119"/>
      <c r="E171" s="119"/>
      <c r="F171" s="119"/>
      <c r="G171" s="218">
        <f t="shared" si="74"/>
        <v>0</v>
      </c>
      <c r="H171" s="219">
        <f t="shared" si="75"/>
        <v>0</v>
      </c>
      <c r="I171" s="218" t="e">
        <f t="shared" si="76"/>
        <v>#DIV/0!</v>
      </c>
      <c r="J171" s="119">
        <f>F171-E171</f>
        <v>0</v>
      </c>
    </row>
    <row r="172" spans="1:10" hidden="1" x14ac:dyDescent="0.2">
      <c r="A172" s="158"/>
      <c r="B172" s="159" t="s">
        <v>27</v>
      </c>
      <c r="C172" s="103"/>
      <c r="D172" s="210"/>
      <c r="E172" s="210"/>
      <c r="F172" s="210"/>
      <c r="G172" s="218"/>
      <c r="H172" s="219"/>
      <c r="I172" s="218"/>
      <c r="J172" s="119"/>
    </row>
    <row r="173" spans="1:10" ht="27" hidden="1" x14ac:dyDescent="0.2">
      <c r="A173" s="158"/>
      <c r="B173" s="159" t="s">
        <v>194</v>
      </c>
      <c r="C173" s="103"/>
      <c r="D173" s="210"/>
      <c r="E173" s="210"/>
      <c r="F173" s="210"/>
      <c r="G173" s="218">
        <f>F173/$F$212</f>
        <v>0</v>
      </c>
      <c r="H173" s="219">
        <f>F173-D173</f>
        <v>0</v>
      </c>
      <c r="I173" s="218" t="e">
        <f>F173/D173</f>
        <v>#DIV/0!</v>
      </c>
      <c r="J173" s="119">
        <f>F173-E173</f>
        <v>0</v>
      </c>
    </row>
    <row r="174" spans="1:10" ht="54" x14ac:dyDescent="0.2">
      <c r="A174" s="158" t="s">
        <v>193</v>
      </c>
      <c r="B174" s="159" t="s">
        <v>267</v>
      </c>
      <c r="C174" s="103">
        <v>1000</v>
      </c>
      <c r="D174" s="210">
        <v>1000</v>
      </c>
      <c r="E174" s="210">
        <v>1021.4</v>
      </c>
      <c r="F174" s="210">
        <v>999.9</v>
      </c>
      <c r="G174" s="218">
        <f>F174/$F$212</f>
        <v>1E-3</v>
      </c>
      <c r="H174" s="219">
        <f>F174-D174</f>
        <v>-0.1</v>
      </c>
      <c r="I174" s="218">
        <f>F174/D174</f>
        <v>1</v>
      </c>
      <c r="J174" s="119">
        <f>F174-E174</f>
        <v>-21.5</v>
      </c>
    </row>
    <row r="175" spans="1:10" s="24" customFormat="1" x14ac:dyDescent="0.2">
      <c r="A175" s="77" t="s">
        <v>62</v>
      </c>
      <c r="B175" s="82" t="s">
        <v>107</v>
      </c>
      <c r="C175" s="192">
        <f>C176</f>
        <v>58737.9</v>
      </c>
      <c r="D175" s="192">
        <f>D176</f>
        <v>60475.8</v>
      </c>
      <c r="E175" s="192">
        <f>E176</f>
        <v>69355.3</v>
      </c>
      <c r="F175" s="192">
        <f>F176</f>
        <v>60475.8</v>
      </c>
      <c r="G175" s="222">
        <f>F175/$F$212</f>
        <v>8.4000000000000005E-2</v>
      </c>
      <c r="H175" s="223">
        <f>F175-D175</f>
        <v>0</v>
      </c>
      <c r="I175" s="222">
        <f>F175/D175</f>
        <v>1</v>
      </c>
      <c r="J175" s="224">
        <f t="shared" si="41"/>
        <v>-8879.5</v>
      </c>
    </row>
    <row r="176" spans="1:10" s="40" customFormat="1" x14ac:dyDescent="0.2">
      <c r="A176" s="105" t="s">
        <v>64</v>
      </c>
      <c r="B176" s="106" t="s">
        <v>63</v>
      </c>
      <c r="C176" s="225">
        <f>C177+C179+C189</f>
        <v>58737.9</v>
      </c>
      <c r="D176" s="225">
        <f t="shared" ref="D176:F176" si="78">D177+D179+D189</f>
        <v>60475.8</v>
      </c>
      <c r="E176" s="225">
        <f t="shared" si="78"/>
        <v>69355.3</v>
      </c>
      <c r="F176" s="225">
        <f t="shared" si="78"/>
        <v>60475.8</v>
      </c>
      <c r="G176" s="226">
        <f>F176/$F$212</f>
        <v>8.4000000000000005E-2</v>
      </c>
      <c r="H176" s="227">
        <f>F176-D176</f>
        <v>0</v>
      </c>
      <c r="I176" s="226">
        <f>F176/D176</f>
        <v>1</v>
      </c>
      <c r="J176" s="228">
        <f t="shared" ref="J176:J209" si="79">F176-E176</f>
        <v>-8879.5</v>
      </c>
    </row>
    <row r="177" spans="1:10" ht="45" customHeight="1" x14ac:dyDescent="0.2">
      <c r="A177" s="16">
        <v>611</v>
      </c>
      <c r="B177" s="8" t="s">
        <v>104</v>
      </c>
      <c r="C177" s="102">
        <f>SUM(C181:C185)</f>
        <v>58737.9</v>
      </c>
      <c r="D177" s="119">
        <v>54249</v>
      </c>
      <c r="E177" s="119">
        <v>61684.1</v>
      </c>
      <c r="F177" s="119">
        <v>54249</v>
      </c>
      <c r="G177" s="218">
        <f>F177/$F$212</f>
        <v>7.5999999999999998E-2</v>
      </c>
      <c r="H177" s="219">
        <f>F177-D177</f>
        <v>0</v>
      </c>
      <c r="I177" s="218">
        <f>F177/D177</f>
        <v>1</v>
      </c>
      <c r="J177" s="119">
        <f t="shared" si="79"/>
        <v>-7435.1</v>
      </c>
    </row>
    <row r="178" spans="1:10" ht="13.5" hidden="1" customHeight="1" x14ac:dyDescent="0.2">
      <c r="A178" s="16"/>
      <c r="B178" s="9" t="s">
        <v>108</v>
      </c>
      <c r="C178" s="102"/>
      <c r="D178" s="119"/>
      <c r="E178" s="119"/>
      <c r="F178" s="119"/>
      <c r="G178" s="218">
        <f t="shared" ref="G178" si="80">F178/$F$212</f>
        <v>0</v>
      </c>
      <c r="H178" s="219"/>
      <c r="I178" s="218"/>
      <c r="J178" s="119"/>
    </row>
    <row r="179" spans="1:10" ht="13.5" customHeight="1" x14ac:dyDescent="0.2">
      <c r="A179" s="16">
        <v>612</v>
      </c>
      <c r="B179" s="9" t="s">
        <v>258</v>
      </c>
      <c r="C179" s="102">
        <v>0</v>
      </c>
      <c r="D179" s="119">
        <v>2538.6999999999998</v>
      </c>
      <c r="E179" s="119">
        <v>5684.6</v>
      </c>
      <c r="F179" s="119">
        <v>2538.6999999999998</v>
      </c>
      <c r="G179" s="218">
        <f>F179/$F$212</f>
        <v>4.0000000000000001E-3</v>
      </c>
      <c r="H179" s="219">
        <f>F179-D179</f>
        <v>0</v>
      </c>
      <c r="I179" s="218">
        <f>F179/D179</f>
        <v>1</v>
      </c>
      <c r="J179" s="119">
        <f>F179-E179</f>
        <v>-3145.9</v>
      </c>
    </row>
    <row r="180" spans="1:10" x14ac:dyDescent="0.2">
      <c r="A180" s="107"/>
      <c r="B180" s="108" t="s">
        <v>215</v>
      </c>
      <c r="C180" s="108"/>
      <c r="D180" s="109"/>
      <c r="E180" s="109"/>
      <c r="F180" s="109"/>
      <c r="G180" s="220"/>
      <c r="H180" s="221"/>
      <c r="I180" s="220"/>
      <c r="J180" s="109"/>
    </row>
    <row r="181" spans="1:10" x14ac:dyDescent="0.2">
      <c r="A181" s="107"/>
      <c r="B181" s="101" t="s">
        <v>106</v>
      </c>
      <c r="C181" s="102">
        <v>49583.4</v>
      </c>
      <c r="D181" s="109">
        <v>48607.3</v>
      </c>
      <c r="E181" s="109">
        <v>54339.9</v>
      </c>
      <c r="F181" s="109">
        <v>48607.3</v>
      </c>
      <c r="G181" s="220">
        <f t="shared" ref="G181:G186" si="81">F181/$F$212</f>
        <v>6.8000000000000005E-2</v>
      </c>
      <c r="H181" s="221">
        <f t="shared" ref="H181:H186" si="82">F181-D181</f>
        <v>0</v>
      </c>
      <c r="I181" s="220">
        <f t="shared" ref="I181:I186" si="83">F181/D181</f>
        <v>1</v>
      </c>
      <c r="J181" s="109">
        <f>F181-E181</f>
        <v>-5732.6</v>
      </c>
    </row>
    <row r="182" spans="1:10" x14ac:dyDescent="0.2">
      <c r="A182" s="107"/>
      <c r="B182" s="101" t="s">
        <v>189</v>
      </c>
      <c r="C182" s="102">
        <v>298.10000000000002</v>
      </c>
      <c r="D182" s="109">
        <v>238.3</v>
      </c>
      <c r="E182" s="109">
        <v>188.8</v>
      </c>
      <c r="F182" s="109">
        <v>238.3</v>
      </c>
      <c r="G182" s="220">
        <f t="shared" si="81"/>
        <v>0</v>
      </c>
      <c r="H182" s="221">
        <f t="shared" si="82"/>
        <v>0</v>
      </c>
      <c r="I182" s="220">
        <f t="shared" si="83"/>
        <v>1</v>
      </c>
      <c r="J182" s="109">
        <f>F182-E182</f>
        <v>49.5</v>
      </c>
    </row>
    <row r="183" spans="1:10" x14ac:dyDescent="0.2">
      <c r="A183" s="100"/>
      <c r="B183" s="101" t="s">
        <v>109</v>
      </c>
      <c r="C183" s="102">
        <v>6770.9</v>
      </c>
      <c r="D183" s="109">
        <v>5440.8</v>
      </c>
      <c r="E183" s="109">
        <v>5917.5</v>
      </c>
      <c r="F183" s="109">
        <v>5440.8</v>
      </c>
      <c r="G183" s="220">
        <f t="shared" si="81"/>
        <v>8.0000000000000002E-3</v>
      </c>
      <c r="H183" s="221">
        <f t="shared" si="82"/>
        <v>0</v>
      </c>
      <c r="I183" s="220">
        <f t="shared" si="83"/>
        <v>1</v>
      </c>
      <c r="J183" s="109">
        <f>F183-E183</f>
        <v>-476.7</v>
      </c>
    </row>
    <row r="184" spans="1:10" x14ac:dyDescent="0.2">
      <c r="A184" s="100"/>
      <c r="B184" s="101" t="s">
        <v>186</v>
      </c>
      <c r="C184" s="102">
        <v>1085.5</v>
      </c>
      <c r="D184" s="109">
        <v>912.7</v>
      </c>
      <c r="E184" s="109">
        <v>721.6</v>
      </c>
      <c r="F184" s="109">
        <v>912.7</v>
      </c>
      <c r="G184" s="220">
        <f t="shared" si="81"/>
        <v>1E-3</v>
      </c>
      <c r="H184" s="221">
        <f t="shared" si="82"/>
        <v>0</v>
      </c>
      <c r="I184" s="220">
        <f t="shared" si="83"/>
        <v>1</v>
      </c>
      <c r="J184" s="109">
        <f t="shared" ref="J184:J185" si="84">F184-E184</f>
        <v>191.1</v>
      </c>
    </row>
    <row r="185" spans="1:10" x14ac:dyDescent="0.2">
      <c r="A185" s="100"/>
      <c r="B185" s="101" t="s">
        <v>190</v>
      </c>
      <c r="C185" s="102">
        <v>1000</v>
      </c>
      <c r="D185" s="109">
        <v>1588.6</v>
      </c>
      <c r="E185" s="109">
        <v>6200.9</v>
      </c>
      <c r="F185" s="109">
        <v>1588.6</v>
      </c>
      <c r="G185" s="220">
        <f t="shared" si="81"/>
        <v>2E-3</v>
      </c>
      <c r="H185" s="221">
        <f t="shared" si="82"/>
        <v>0</v>
      </c>
      <c r="I185" s="220">
        <f t="shared" si="83"/>
        <v>1</v>
      </c>
      <c r="J185" s="109">
        <f t="shared" si="84"/>
        <v>-4612.3</v>
      </c>
    </row>
    <row r="186" spans="1:10" hidden="1" x14ac:dyDescent="0.2">
      <c r="A186" s="16">
        <v>612</v>
      </c>
      <c r="B186" s="8" t="s">
        <v>105</v>
      </c>
      <c r="C186" s="6"/>
      <c r="D186" s="119"/>
      <c r="E186" s="119"/>
      <c r="F186" s="119"/>
      <c r="G186" s="218">
        <f t="shared" si="81"/>
        <v>0</v>
      </c>
      <c r="H186" s="219">
        <f t="shared" si="82"/>
        <v>0</v>
      </c>
      <c r="I186" s="218" t="e">
        <f t="shared" si="83"/>
        <v>#DIV/0!</v>
      </c>
      <c r="J186" s="119">
        <f>F186-E186</f>
        <v>0</v>
      </c>
    </row>
    <row r="187" spans="1:10" hidden="1" x14ac:dyDescent="0.2">
      <c r="A187" s="158"/>
      <c r="B187" s="157" t="s">
        <v>27</v>
      </c>
      <c r="C187" s="102"/>
      <c r="D187" s="119"/>
      <c r="E187" s="119"/>
      <c r="F187" s="119"/>
      <c r="G187" s="218"/>
      <c r="H187" s="219"/>
      <c r="I187" s="218"/>
      <c r="J187" s="119"/>
    </row>
    <row r="188" spans="1:10" ht="40.5" hidden="1" x14ac:dyDescent="0.2">
      <c r="A188" s="158"/>
      <c r="B188" s="157" t="s">
        <v>195</v>
      </c>
      <c r="C188" s="102"/>
      <c r="D188" s="119"/>
      <c r="E188" s="119"/>
      <c r="F188" s="119"/>
      <c r="G188" s="218">
        <f t="shared" ref="G188:G197" si="85">F188/$F$212</f>
        <v>0</v>
      </c>
      <c r="H188" s="219">
        <f t="shared" ref="H188:H197" si="86">F188-D188</f>
        <v>0</v>
      </c>
      <c r="I188" s="218" t="e">
        <f>F188/D188</f>
        <v>#DIV/0!</v>
      </c>
      <c r="J188" s="119">
        <f>F188-E188</f>
        <v>0</v>
      </c>
    </row>
    <row r="189" spans="1:10" ht="54" x14ac:dyDescent="0.2">
      <c r="A189" s="158" t="s">
        <v>196</v>
      </c>
      <c r="B189" s="159" t="s">
        <v>191</v>
      </c>
      <c r="C189" s="103">
        <v>0</v>
      </c>
      <c r="D189" s="210">
        <v>3688.1</v>
      </c>
      <c r="E189" s="210">
        <v>1986.6</v>
      </c>
      <c r="F189" s="210">
        <v>3688.1</v>
      </c>
      <c r="G189" s="218">
        <f t="shared" si="85"/>
        <v>5.0000000000000001E-3</v>
      </c>
      <c r="H189" s="219">
        <f t="shared" si="86"/>
        <v>0</v>
      </c>
      <c r="I189" s="218">
        <f>F189/D189</f>
        <v>1</v>
      </c>
      <c r="J189" s="119">
        <f>F189-E189</f>
        <v>1701.5</v>
      </c>
    </row>
    <row r="190" spans="1:10" hidden="1" x14ac:dyDescent="0.2">
      <c r="A190" s="100" t="s">
        <v>201</v>
      </c>
      <c r="B190" s="116" t="s">
        <v>202</v>
      </c>
      <c r="C190" s="103">
        <v>0</v>
      </c>
      <c r="D190" s="173">
        <v>0</v>
      </c>
      <c r="E190" s="210">
        <v>0</v>
      </c>
      <c r="F190" s="173">
        <v>0</v>
      </c>
      <c r="G190" s="180">
        <f t="shared" si="85"/>
        <v>0</v>
      </c>
      <c r="H190" s="187">
        <f t="shared" si="86"/>
        <v>0</v>
      </c>
      <c r="I190" s="180" t="e">
        <f>F190/D190</f>
        <v>#DIV/0!</v>
      </c>
      <c r="J190" s="174">
        <f>F190-E190</f>
        <v>0</v>
      </c>
    </row>
    <row r="191" spans="1:10" s="24" customFormat="1" x14ac:dyDescent="0.2">
      <c r="A191" s="77" t="s">
        <v>110</v>
      </c>
      <c r="B191" s="82" t="s">
        <v>111</v>
      </c>
      <c r="C191" s="235">
        <f>C192+C193</f>
        <v>652</v>
      </c>
      <c r="D191" s="235">
        <v>524.1</v>
      </c>
      <c r="E191" s="235">
        <f>E192+E193</f>
        <v>527.9</v>
      </c>
      <c r="F191" s="235">
        <f>F192+F193</f>
        <v>524.1</v>
      </c>
      <c r="G191" s="236">
        <f t="shared" si="85"/>
        <v>1E-3</v>
      </c>
      <c r="H191" s="237">
        <f t="shared" si="86"/>
        <v>0</v>
      </c>
      <c r="I191" s="236">
        <f>F191/D191</f>
        <v>1</v>
      </c>
      <c r="J191" s="238">
        <f t="shared" si="79"/>
        <v>-3.8</v>
      </c>
    </row>
    <row r="192" spans="1:10" s="40" customFormat="1" x14ac:dyDescent="0.2">
      <c r="A192" s="15" t="s">
        <v>65</v>
      </c>
      <c r="B192" s="18" t="s">
        <v>66</v>
      </c>
      <c r="C192" s="130">
        <v>652</v>
      </c>
      <c r="D192" s="194">
        <v>524.1</v>
      </c>
      <c r="E192" s="209">
        <v>527.9</v>
      </c>
      <c r="F192" s="194">
        <v>524.1</v>
      </c>
      <c r="G192" s="234">
        <f t="shared" si="85"/>
        <v>1E-3</v>
      </c>
      <c r="H192" s="205">
        <f t="shared" si="86"/>
        <v>0</v>
      </c>
      <c r="I192" s="234">
        <f>F192/D192</f>
        <v>1</v>
      </c>
      <c r="J192" s="6">
        <f t="shared" si="79"/>
        <v>-3.8</v>
      </c>
    </row>
    <row r="193" spans="1:10" s="40" customFormat="1" ht="13.5" hidden="1" customHeight="1" x14ac:dyDescent="0.2">
      <c r="A193" s="15" t="s">
        <v>60</v>
      </c>
      <c r="B193" s="18" t="s">
        <v>61</v>
      </c>
      <c r="C193" s="130">
        <v>0</v>
      </c>
      <c r="D193" s="175">
        <v>0</v>
      </c>
      <c r="E193" s="209">
        <v>0</v>
      </c>
      <c r="F193" s="175">
        <v>0</v>
      </c>
      <c r="G193" s="180">
        <f t="shared" si="85"/>
        <v>0</v>
      </c>
      <c r="H193" s="187">
        <f t="shared" si="86"/>
        <v>0</v>
      </c>
      <c r="I193" s="180">
        <v>0</v>
      </c>
      <c r="J193" s="174">
        <f t="shared" si="79"/>
        <v>0</v>
      </c>
    </row>
    <row r="194" spans="1:10" s="24" customFormat="1" x14ac:dyDescent="0.2">
      <c r="A194" s="77" t="s">
        <v>112</v>
      </c>
      <c r="B194" s="82" t="s">
        <v>50</v>
      </c>
      <c r="C194" s="81">
        <f>C195</f>
        <v>11176.8</v>
      </c>
      <c r="D194" s="224">
        <f t="shared" ref="D194:F194" si="87">D195</f>
        <v>11296.2</v>
      </c>
      <c r="E194" s="224">
        <f t="shared" si="87"/>
        <v>11720.5</v>
      </c>
      <c r="F194" s="224">
        <f t="shared" si="87"/>
        <v>11295</v>
      </c>
      <c r="G194" s="222">
        <f t="shared" si="85"/>
        <v>1.6E-2</v>
      </c>
      <c r="H194" s="223">
        <f t="shared" si="86"/>
        <v>-1.2</v>
      </c>
      <c r="I194" s="222">
        <f>F194/D194</f>
        <v>1</v>
      </c>
      <c r="J194" s="224">
        <f t="shared" si="79"/>
        <v>-425.5</v>
      </c>
    </row>
    <row r="195" spans="1:10" s="40" customFormat="1" x14ac:dyDescent="0.2">
      <c r="A195" s="105" t="s">
        <v>79</v>
      </c>
      <c r="B195" s="166" t="s">
        <v>237</v>
      </c>
      <c r="C195" s="97">
        <f>C196+C197+C207</f>
        <v>11176.8</v>
      </c>
      <c r="D195" s="229">
        <f t="shared" ref="D195:F195" si="88">D196+D197+D207</f>
        <v>11296.2</v>
      </c>
      <c r="E195" s="229">
        <f t="shared" si="88"/>
        <v>11720.5</v>
      </c>
      <c r="F195" s="229">
        <f t="shared" si="88"/>
        <v>11295</v>
      </c>
      <c r="G195" s="226">
        <f t="shared" si="85"/>
        <v>1.6E-2</v>
      </c>
      <c r="H195" s="227">
        <f t="shared" si="86"/>
        <v>-1.2</v>
      </c>
      <c r="I195" s="226">
        <f>F195/D195</f>
        <v>1</v>
      </c>
      <c r="J195" s="228">
        <f t="shared" si="79"/>
        <v>-425.5</v>
      </c>
    </row>
    <row r="196" spans="1:10" ht="40.5" x14ac:dyDescent="0.2">
      <c r="A196" s="16">
        <v>611</v>
      </c>
      <c r="B196" s="8" t="s">
        <v>104</v>
      </c>
      <c r="C196" s="102">
        <f>SUM(C199:C203)</f>
        <v>9076.7999999999993</v>
      </c>
      <c r="D196" s="119">
        <v>9002.2999999999993</v>
      </c>
      <c r="E196" s="119">
        <v>8908.2999999999993</v>
      </c>
      <c r="F196" s="119">
        <v>9002.2999999999993</v>
      </c>
      <c r="G196" s="218">
        <f t="shared" si="85"/>
        <v>1.2999999999999999E-2</v>
      </c>
      <c r="H196" s="219">
        <f t="shared" si="86"/>
        <v>0</v>
      </c>
      <c r="I196" s="218">
        <f>F196/D196</f>
        <v>1</v>
      </c>
      <c r="J196" s="119">
        <f t="shared" si="79"/>
        <v>94</v>
      </c>
    </row>
    <row r="197" spans="1:10" x14ac:dyDescent="0.2">
      <c r="A197" s="16">
        <v>612</v>
      </c>
      <c r="B197" s="8" t="s">
        <v>258</v>
      </c>
      <c r="C197" s="102">
        <v>0</v>
      </c>
      <c r="D197" s="119">
        <v>193.9</v>
      </c>
      <c r="E197" s="119">
        <v>458.3</v>
      </c>
      <c r="F197" s="119">
        <v>193.9</v>
      </c>
      <c r="G197" s="218">
        <f t="shared" si="85"/>
        <v>0</v>
      </c>
      <c r="H197" s="219">
        <f t="shared" si="86"/>
        <v>0</v>
      </c>
      <c r="I197" s="218">
        <f>F197/D197</f>
        <v>1</v>
      </c>
      <c r="J197" s="119">
        <f>F197-E197</f>
        <v>-264.39999999999998</v>
      </c>
    </row>
    <row r="198" spans="1:10" x14ac:dyDescent="0.2">
      <c r="A198" s="107"/>
      <c r="B198" s="108" t="s">
        <v>215</v>
      </c>
      <c r="C198" s="108"/>
      <c r="D198" s="109"/>
      <c r="E198" s="109"/>
      <c r="F198" s="109"/>
      <c r="G198" s="220"/>
      <c r="H198" s="221"/>
      <c r="I198" s="220"/>
      <c r="J198" s="109"/>
    </row>
    <row r="199" spans="1:10" x14ac:dyDescent="0.2">
      <c r="A199" s="107"/>
      <c r="B199" s="101" t="s">
        <v>106</v>
      </c>
      <c r="C199" s="102">
        <v>7115.4</v>
      </c>
      <c r="D199" s="109">
        <v>7785.7</v>
      </c>
      <c r="E199" s="109">
        <v>7772.7</v>
      </c>
      <c r="F199" s="109">
        <v>7785.7</v>
      </c>
      <c r="G199" s="220">
        <f>F199/$F$212</f>
        <v>1.0999999999999999E-2</v>
      </c>
      <c r="H199" s="221">
        <f t="shared" ref="H199:H204" si="89">F199-D199</f>
        <v>0</v>
      </c>
      <c r="I199" s="220">
        <f t="shared" ref="I199:I204" si="90">F199/D199</f>
        <v>1</v>
      </c>
      <c r="J199" s="109">
        <f>F199-E199</f>
        <v>13</v>
      </c>
    </row>
    <row r="200" spans="1:10" x14ac:dyDescent="0.2">
      <c r="A200" s="107"/>
      <c r="B200" s="101" t="s">
        <v>189</v>
      </c>
      <c r="C200" s="102">
        <v>33.700000000000003</v>
      </c>
      <c r="D200" s="109">
        <v>18</v>
      </c>
      <c r="E200" s="109">
        <v>18.2</v>
      </c>
      <c r="F200" s="109">
        <v>18</v>
      </c>
      <c r="G200" s="220">
        <f>F200/$F$212</f>
        <v>0</v>
      </c>
      <c r="H200" s="221">
        <f t="shared" si="89"/>
        <v>0</v>
      </c>
      <c r="I200" s="220">
        <f t="shared" si="90"/>
        <v>1</v>
      </c>
      <c r="J200" s="109">
        <f>F200-E200</f>
        <v>-0.2</v>
      </c>
    </row>
    <row r="201" spans="1:10" x14ac:dyDescent="0.2">
      <c r="A201" s="100"/>
      <c r="B201" s="101" t="s">
        <v>109</v>
      </c>
      <c r="C201" s="102">
        <v>1256.2</v>
      </c>
      <c r="D201" s="109">
        <v>940.2</v>
      </c>
      <c r="E201" s="109">
        <v>1040.8</v>
      </c>
      <c r="F201" s="109">
        <v>940.2</v>
      </c>
      <c r="G201" s="220">
        <f>F201/$F$212</f>
        <v>1E-3</v>
      </c>
      <c r="H201" s="221">
        <f t="shared" si="89"/>
        <v>0</v>
      </c>
      <c r="I201" s="220">
        <f t="shared" si="90"/>
        <v>1</v>
      </c>
      <c r="J201" s="109">
        <f>F201-E201</f>
        <v>-100.6</v>
      </c>
    </row>
    <row r="202" spans="1:10" x14ac:dyDescent="0.2">
      <c r="A202" s="100"/>
      <c r="B202" s="101" t="s">
        <v>186</v>
      </c>
      <c r="C202" s="102">
        <v>208.2</v>
      </c>
      <c r="D202" s="109">
        <v>178.6</v>
      </c>
      <c r="E202" s="109">
        <v>182.3</v>
      </c>
      <c r="F202" s="109">
        <v>178.6</v>
      </c>
      <c r="G202" s="220">
        <f t="shared" ref="G202:G203" si="91">F202/$F$212</f>
        <v>0</v>
      </c>
      <c r="H202" s="221">
        <f t="shared" si="89"/>
        <v>0</v>
      </c>
      <c r="I202" s="220">
        <f t="shared" si="90"/>
        <v>1</v>
      </c>
      <c r="J202" s="109">
        <f t="shared" ref="J202:J203" si="92">F202-E202</f>
        <v>-3.7</v>
      </c>
    </row>
    <row r="203" spans="1:10" x14ac:dyDescent="0.2">
      <c r="A203" s="100"/>
      <c r="B203" s="101" t="s">
        <v>187</v>
      </c>
      <c r="C203" s="102">
        <v>463.3</v>
      </c>
      <c r="D203" s="109">
        <v>273.7</v>
      </c>
      <c r="E203" s="109">
        <v>352.6</v>
      </c>
      <c r="F203" s="109">
        <v>273.7</v>
      </c>
      <c r="G203" s="220">
        <f t="shared" si="91"/>
        <v>0</v>
      </c>
      <c r="H203" s="221">
        <f t="shared" si="89"/>
        <v>0</v>
      </c>
      <c r="I203" s="220">
        <f t="shared" si="90"/>
        <v>1</v>
      </c>
      <c r="J203" s="109">
        <f t="shared" si="92"/>
        <v>-78.900000000000006</v>
      </c>
    </row>
    <row r="204" spans="1:10" hidden="1" x14ac:dyDescent="0.2">
      <c r="A204" s="16"/>
      <c r="B204" s="8" t="s">
        <v>105</v>
      </c>
      <c r="C204" s="102"/>
      <c r="D204" s="174"/>
      <c r="E204" s="119"/>
      <c r="F204" s="174"/>
      <c r="G204" s="180">
        <f>F204/$F$212</f>
        <v>0</v>
      </c>
      <c r="H204" s="187">
        <f t="shared" si="89"/>
        <v>0</v>
      </c>
      <c r="I204" s="180" t="e">
        <f t="shared" si="90"/>
        <v>#DIV/0!</v>
      </c>
      <c r="J204" s="174">
        <f>F204-E204</f>
        <v>0</v>
      </c>
    </row>
    <row r="205" spans="1:10" hidden="1" x14ac:dyDescent="0.2">
      <c r="A205" s="158"/>
      <c r="B205" s="157" t="s">
        <v>27</v>
      </c>
      <c r="C205" s="102"/>
      <c r="D205" s="174"/>
      <c r="E205" s="119"/>
      <c r="F205" s="174"/>
      <c r="G205" s="180"/>
      <c r="H205" s="187"/>
      <c r="I205" s="180"/>
      <c r="J205" s="174"/>
    </row>
    <row r="206" spans="1:10" ht="27" hidden="1" x14ac:dyDescent="0.2">
      <c r="A206" s="158"/>
      <c r="B206" s="157" t="s">
        <v>194</v>
      </c>
      <c r="C206" s="102"/>
      <c r="D206" s="174"/>
      <c r="E206" s="119"/>
      <c r="F206" s="174"/>
      <c r="G206" s="180">
        <f t="shared" ref="G206:G212" si="93">F206/$F$212</f>
        <v>0</v>
      </c>
      <c r="H206" s="187">
        <f t="shared" ref="H206:H211" si="94">F206-D206</f>
        <v>0</v>
      </c>
      <c r="I206" s="180" t="e">
        <f t="shared" ref="I206:I212" si="95">F206/D206</f>
        <v>#DIV/0!</v>
      </c>
      <c r="J206" s="174">
        <f>F206-E206</f>
        <v>0</v>
      </c>
    </row>
    <row r="207" spans="1:10" ht="67.5" x14ac:dyDescent="0.2">
      <c r="A207" s="160" t="s">
        <v>197</v>
      </c>
      <c r="B207" s="157" t="s">
        <v>192</v>
      </c>
      <c r="C207" s="103">
        <v>2100</v>
      </c>
      <c r="D207" s="210">
        <v>2100</v>
      </c>
      <c r="E207" s="210">
        <v>2353.9</v>
      </c>
      <c r="F207" s="210">
        <v>2098.8000000000002</v>
      </c>
      <c r="G207" s="218">
        <f t="shared" si="93"/>
        <v>3.0000000000000001E-3</v>
      </c>
      <c r="H207" s="219">
        <f t="shared" si="94"/>
        <v>-1.2</v>
      </c>
      <c r="I207" s="218">
        <f t="shared" si="95"/>
        <v>0.999</v>
      </c>
      <c r="J207" s="119">
        <f>F207-E207</f>
        <v>-255.1</v>
      </c>
    </row>
    <row r="208" spans="1:10" s="24" customFormat="1" ht="27" x14ac:dyDescent="0.2">
      <c r="A208" s="85">
        <v>1300</v>
      </c>
      <c r="B208" s="82" t="s">
        <v>113</v>
      </c>
      <c r="C208" s="238">
        <f>C209</f>
        <v>8707.2000000000007</v>
      </c>
      <c r="D208" s="238">
        <f>D209</f>
        <v>16415.3</v>
      </c>
      <c r="E208" s="238">
        <f>E209</f>
        <v>11786.7</v>
      </c>
      <c r="F208" s="238">
        <f>F209</f>
        <v>16415.3</v>
      </c>
      <c r="G208" s="236">
        <f t="shared" si="93"/>
        <v>2.3E-2</v>
      </c>
      <c r="H208" s="237">
        <f t="shared" si="94"/>
        <v>0</v>
      </c>
      <c r="I208" s="236">
        <f t="shared" si="95"/>
        <v>1</v>
      </c>
      <c r="J208" s="238">
        <f t="shared" si="79"/>
        <v>4628.6000000000004</v>
      </c>
    </row>
    <row r="209" spans="1:10" s="40" customFormat="1" ht="27" x14ac:dyDescent="0.2">
      <c r="A209" s="15" t="s">
        <v>77</v>
      </c>
      <c r="B209" s="33" t="s">
        <v>114</v>
      </c>
      <c r="C209" s="130">
        <v>8707.2000000000007</v>
      </c>
      <c r="D209" s="194">
        <v>16415.3</v>
      </c>
      <c r="E209" s="194">
        <v>11786.7</v>
      </c>
      <c r="F209" s="209">
        <v>16415.3</v>
      </c>
      <c r="G209" s="218">
        <f t="shared" si="93"/>
        <v>2.3E-2</v>
      </c>
      <c r="H209" s="219">
        <f t="shared" si="94"/>
        <v>0</v>
      </c>
      <c r="I209" s="218">
        <f t="shared" si="95"/>
        <v>1</v>
      </c>
      <c r="J209" s="119">
        <f t="shared" si="79"/>
        <v>4628.6000000000004</v>
      </c>
    </row>
    <row r="210" spans="1:10" s="24" customFormat="1" ht="40.5" x14ac:dyDescent="0.2">
      <c r="A210" s="85">
        <v>1400</v>
      </c>
      <c r="B210" s="82" t="s">
        <v>168</v>
      </c>
      <c r="C210" s="238">
        <f>C211</f>
        <v>60000</v>
      </c>
      <c r="D210" s="238">
        <f>D211</f>
        <v>96000</v>
      </c>
      <c r="E210" s="238">
        <f>E211</f>
        <v>164500</v>
      </c>
      <c r="F210" s="238">
        <f>F211</f>
        <v>96000</v>
      </c>
      <c r="G210" s="236">
        <f t="shared" si="93"/>
        <v>0.13400000000000001</v>
      </c>
      <c r="H210" s="237">
        <f t="shared" si="94"/>
        <v>0</v>
      </c>
      <c r="I210" s="236">
        <f t="shared" si="95"/>
        <v>1</v>
      </c>
      <c r="J210" s="238">
        <f t="shared" ref="J210:J211" si="96">F210-E210</f>
        <v>-68500</v>
      </c>
    </row>
    <row r="211" spans="1:10" s="40" customFormat="1" x14ac:dyDescent="0.2">
      <c r="A211" s="15" t="s">
        <v>167</v>
      </c>
      <c r="B211" s="33" t="s">
        <v>169</v>
      </c>
      <c r="C211" s="130">
        <v>60000</v>
      </c>
      <c r="D211" s="194">
        <v>96000</v>
      </c>
      <c r="E211" s="194">
        <v>164500</v>
      </c>
      <c r="F211" s="209">
        <v>96000</v>
      </c>
      <c r="G211" s="218">
        <f t="shared" si="93"/>
        <v>0.13400000000000001</v>
      </c>
      <c r="H211" s="219">
        <f t="shared" si="94"/>
        <v>0</v>
      </c>
      <c r="I211" s="218">
        <f t="shared" si="95"/>
        <v>1</v>
      </c>
      <c r="J211" s="119">
        <f t="shared" si="96"/>
        <v>-68500</v>
      </c>
    </row>
    <row r="212" spans="1:10" s="24" customFormat="1" ht="16.5" x14ac:dyDescent="0.2">
      <c r="A212" s="77"/>
      <c r="B212" s="86" t="s">
        <v>55</v>
      </c>
      <c r="C212" s="238">
        <f>C53+C73+C80+C113+C161+C175+C191+C194+C208+C210</f>
        <v>620999.9</v>
      </c>
      <c r="D212" s="238">
        <f>D53+D73+D80+D113+D161+D175+D191+D194+D208+D210</f>
        <v>726700.6</v>
      </c>
      <c r="E212" s="238">
        <f>E53+E73+E80+E113+E161+E175+E191+E194+E208+E210</f>
        <v>745302.9</v>
      </c>
      <c r="F212" s="238">
        <f>F53+F73+F80+F113+F161+F175+F191+F194+F208+F210</f>
        <v>718272.6</v>
      </c>
      <c r="G212" s="236">
        <f t="shared" si="93"/>
        <v>1</v>
      </c>
      <c r="H212" s="238">
        <f>H53+H73+H80+H113+H161+H175+H191+H194+H208</f>
        <v>-8428</v>
      </c>
      <c r="I212" s="236">
        <f t="shared" si="95"/>
        <v>0.98799999999999999</v>
      </c>
      <c r="J212" s="238">
        <f>F212-E212</f>
        <v>-27030.3</v>
      </c>
    </row>
    <row r="213" spans="1:10" s="1" customFormat="1" ht="16.5" x14ac:dyDescent="0.2">
      <c r="A213" s="30"/>
      <c r="B213" s="68"/>
      <c r="C213" s="134"/>
      <c r="D213" s="231"/>
      <c r="E213" s="241"/>
      <c r="F213" s="241"/>
      <c r="G213" s="242"/>
      <c r="H213" s="243"/>
      <c r="I213" s="242"/>
      <c r="J213" s="241"/>
    </row>
    <row r="214" spans="1:10" x14ac:dyDescent="0.2">
      <c r="A214" s="17"/>
      <c r="B214" s="5" t="s">
        <v>68</v>
      </c>
      <c r="C214" s="271">
        <f>C50-C212</f>
        <v>0</v>
      </c>
      <c r="D214" s="273">
        <f>D50-D212</f>
        <v>-1427.5</v>
      </c>
      <c r="E214" s="275">
        <f>E50-E212</f>
        <v>-37836.300000000003</v>
      </c>
      <c r="F214" s="275">
        <f>F50-F212</f>
        <v>2861.2</v>
      </c>
      <c r="G214" s="263">
        <f>F214/F214</f>
        <v>1</v>
      </c>
      <c r="H214" s="265">
        <f>F214-D214</f>
        <v>4288.7</v>
      </c>
      <c r="I214" s="263">
        <f>F214/D214</f>
        <v>-2.004</v>
      </c>
      <c r="J214" s="268">
        <f>F214-E214</f>
        <v>40697.5</v>
      </c>
    </row>
    <row r="215" spans="1:10" x14ac:dyDescent="0.2">
      <c r="A215" s="17"/>
      <c r="B215" s="5" t="s">
        <v>69</v>
      </c>
      <c r="C215" s="272"/>
      <c r="D215" s="274"/>
      <c r="E215" s="276"/>
      <c r="F215" s="276"/>
      <c r="G215" s="264"/>
      <c r="H215" s="266"/>
      <c r="I215" s="264"/>
      <c r="J215" s="269"/>
    </row>
    <row r="216" spans="1:10" ht="27" x14ac:dyDescent="0.2">
      <c r="A216" s="17"/>
      <c r="B216" s="5" t="s">
        <v>70</v>
      </c>
      <c r="C216" s="132">
        <f>C217+C220</f>
        <v>0</v>
      </c>
      <c r="D216" s="195">
        <f>D217+D220</f>
        <v>1427.5</v>
      </c>
      <c r="E216" s="244">
        <f>E217+E220</f>
        <v>37836.300000000003</v>
      </c>
      <c r="F216" s="244">
        <f>F217+F220</f>
        <v>-2861.2</v>
      </c>
      <c r="G216" s="240">
        <f>F216/F216</f>
        <v>1</v>
      </c>
      <c r="H216" s="245">
        <f t="shared" ref="H216:H222" si="97">F216-D216</f>
        <v>-4288.7</v>
      </c>
      <c r="I216" s="240">
        <f>F216/D216</f>
        <v>-2.004</v>
      </c>
      <c r="J216" s="239">
        <f>F216-E216</f>
        <v>-40697.5</v>
      </c>
    </row>
    <row r="217" spans="1:10" ht="27" x14ac:dyDescent="0.2">
      <c r="A217" s="41" t="s">
        <v>86</v>
      </c>
      <c r="B217" s="69" t="s">
        <v>87</v>
      </c>
      <c r="C217" s="135">
        <f>C218+C219</f>
        <v>0</v>
      </c>
      <c r="D217" s="207">
        <f>D218+D219</f>
        <v>0</v>
      </c>
      <c r="E217" s="239">
        <f>E218+E219</f>
        <v>30000</v>
      </c>
      <c r="F217" s="239">
        <f>F218+F219</f>
        <v>0</v>
      </c>
      <c r="G217" s="240">
        <v>0</v>
      </c>
      <c r="H217" s="245">
        <f t="shared" si="97"/>
        <v>0</v>
      </c>
      <c r="I217" s="240">
        <v>0</v>
      </c>
      <c r="J217" s="209">
        <f>F217-E217</f>
        <v>-30000</v>
      </c>
    </row>
    <row r="218" spans="1:10" s="40" customFormat="1" ht="27" x14ac:dyDescent="0.2">
      <c r="A218" s="16" t="s">
        <v>82</v>
      </c>
      <c r="B218" s="70" t="s">
        <v>83</v>
      </c>
      <c r="C218" s="130">
        <v>108500</v>
      </c>
      <c r="D218" s="194">
        <v>118500</v>
      </c>
      <c r="E218" s="209">
        <v>58500</v>
      </c>
      <c r="F218" s="209">
        <v>118500</v>
      </c>
      <c r="G218" s="240">
        <v>0</v>
      </c>
      <c r="H218" s="246">
        <f t="shared" si="97"/>
        <v>0</v>
      </c>
      <c r="I218" s="247">
        <f>F218/D218</f>
        <v>1</v>
      </c>
      <c r="J218" s="209">
        <f>F218-E218</f>
        <v>60000</v>
      </c>
    </row>
    <row r="219" spans="1:10" s="40" customFormat="1" ht="40.5" x14ac:dyDescent="0.2">
      <c r="A219" s="16" t="s">
        <v>84</v>
      </c>
      <c r="B219" s="70" t="s">
        <v>85</v>
      </c>
      <c r="C219" s="130">
        <v>-108500</v>
      </c>
      <c r="D219" s="194">
        <v>-118500</v>
      </c>
      <c r="E219" s="209">
        <v>-28500</v>
      </c>
      <c r="F219" s="209">
        <v>-118500</v>
      </c>
      <c r="G219" s="240">
        <v>0</v>
      </c>
      <c r="H219" s="246">
        <f t="shared" si="97"/>
        <v>0</v>
      </c>
      <c r="I219" s="247">
        <f>F219/D219</f>
        <v>1</v>
      </c>
      <c r="J219" s="209">
        <f>F219-E219</f>
        <v>-90000</v>
      </c>
    </row>
    <row r="220" spans="1:10" ht="27" x14ac:dyDescent="0.2">
      <c r="A220" s="41" t="s">
        <v>88</v>
      </c>
      <c r="B220" s="69" t="s">
        <v>89</v>
      </c>
      <c r="C220" s="135">
        <f>C221+C222</f>
        <v>0</v>
      </c>
      <c r="D220" s="207">
        <f>D221+D222</f>
        <v>1427.5</v>
      </c>
      <c r="E220" s="239">
        <f>E221+E222</f>
        <v>7836.3</v>
      </c>
      <c r="F220" s="239">
        <f>F221+F222</f>
        <v>-2861.2</v>
      </c>
      <c r="G220" s="240">
        <f>F216/F220</f>
        <v>1</v>
      </c>
      <c r="H220" s="245">
        <f t="shared" si="97"/>
        <v>-4288.7</v>
      </c>
      <c r="I220" s="240">
        <f>F220/D220</f>
        <v>-2.004</v>
      </c>
      <c r="J220" s="244">
        <f>F220-E220</f>
        <v>-10697.5</v>
      </c>
    </row>
    <row r="221" spans="1:10" ht="27" x14ac:dyDescent="0.2">
      <c r="A221" s="15" t="s">
        <v>90</v>
      </c>
      <c r="B221" s="7" t="s">
        <v>51</v>
      </c>
      <c r="C221" s="130">
        <v>0</v>
      </c>
      <c r="D221" s="194">
        <v>0</v>
      </c>
      <c r="E221" s="209">
        <v>-767763.4</v>
      </c>
      <c r="F221" s="209">
        <v>-840608.6</v>
      </c>
      <c r="G221" s="240">
        <f t="shared" ref="G221:G222" si="98">F217/F221</f>
        <v>0</v>
      </c>
      <c r="H221" s="219">
        <f t="shared" si="97"/>
        <v>-840608.6</v>
      </c>
      <c r="I221" s="218">
        <v>0</v>
      </c>
      <c r="J221" s="119">
        <f>-(J50)</f>
        <v>-13667.2</v>
      </c>
    </row>
    <row r="222" spans="1:10" ht="27" x14ac:dyDescent="0.2">
      <c r="A222" s="15" t="s">
        <v>91</v>
      </c>
      <c r="B222" s="7" t="s">
        <v>52</v>
      </c>
      <c r="C222" s="130">
        <v>0</v>
      </c>
      <c r="D222" s="194">
        <v>1427.5</v>
      </c>
      <c r="E222" s="209">
        <v>775599.7</v>
      </c>
      <c r="F222" s="209">
        <v>837747.4</v>
      </c>
      <c r="G222" s="240">
        <f t="shared" si="98"/>
        <v>0.14099999999999999</v>
      </c>
      <c r="H222" s="219">
        <f t="shared" si="97"/>
        <v>836319.9</v>
      </c>
      <c r="I222" s="218">
        <f>F222/D222</f>
        <v>586.86300000000006</v>
      </c>
      <c r="J222" s="119">
        <f>J212</f>
        <v>-27030.3</v>
      </c>
    </row>
    <row r="223" spans="1:10" ht="13.5" hidden="1" customHeight="1" x14ac:dyDescent="0.2">
      <c r="A223" s="16" t="s">
        <v>10</v>
      </c>
      <c r="B223" s="10" t="s">
        <v>9</v>
      </c>
      <c r="C223" s="136"/>
      <c r="D223" s="26"/>
      <c r="E223" s="6"/>
      <c r="F223" s="6"/>
      <c r="G223" s="180"/>
      <c r="H223" s="91"/>
      <c r="I223" s="90"/>
      <c r="J223" s="89"/>
    </row>
    <row r="224" spans="1:10" ht="27" hidden="1" customHeight="1" x14ac:dyDescent="0.2">
      <c r="A224" s="87"/>
      <c r="B224" s="88" t="s">
        <v>145</v>
      </c>
      <c r="C224" s="89">
        <f>C70+C158+C166+C181+C199</f>
        <v>101158.6</v>
      </c>
      <c r="D224" s="89">
        <f>D70+D158+D166+D181+D199</f>
        <v>84486.1</v>
      </c>
      <c r="E224" s="89">
        <f>E70+E158+E166+E181+E199</f>
        <v>81431.399999999994</v>
      </c>
      <c r="F224" s="89">
        <f>F70+F158+F166+F181+F199</f>
        <v>84381.4</v>
      </c>
      <c r="G224" s="179">
        <f t="shared" ref="G224:G229" si="99">F224/$F$212</f>
        <v>0.11700000000000001</v>
      </c>
      <c r="H224" s="96">
        <f t="shared" ref="H224:H229" si="100">F224-D224</f>
        <v>-104.7</v>
      </c>
      <c r="I224" s="95">
        <f t="shared" ref="I224:I229" si="101">F224/D224</f>
        <v>0.999</v>
      </c>
      <c r="J224" s="97">
        <f t="shared" ref="J224:J229" si="102">F224-E224</f>
        <v>2950</v>
      </c>
    </row>
    <row r="225" spans="1:10" ht="13.5" hidden="1" customHeight="1" x14ac:dyDescent="0.2">
      <c r="A225" s="87" t="s">
        <v>10</v>
      </c>
      <c r="B225" s="88" t="s">
        <v>144</v>
      </c>
      <c r="C225" s="89">
        <f>C70</f>
        <v>12264.3</v>
      </c>
      <c r="D225" s="89">
        <f t="shared" ref="D225:F225" si="103">D70</f>
        <v>9765.9</v>
      </c>
      <c r="E225" s="89">
        <f t="shared" ref="E225" si="104">E70</f>
        <v>9082.7999999999993</v>
      </c>
      <c r="F225" s="89">
        <f t="shared" si="103"/>
        <v>9661.2000000000007</v>
      </c>
      <c r="G225" s="179">
        <f t="shared" si="99"/>
        <v>1.2999999999999999E-2</v>
      </c>
      <c r="H225" s="96">
        <f t="shared" si="100"/>
        <v>-104.7</v>
      </c>
      <c r="I225" s="95">
        <f t="shared" si="101"/>
        <v>0.98899999999999999</v>
      </c>
      <c r="J225" s="97">
        <f t="shared" si="102"/>
        <v>578.4</v>
      </c>
    </row>
    <row r="226" spans="1:10" ht="13.5" hidden="1" customHeight="1" x14ac:dyDescent="0.2">
      <c r="A226" s="87"/>
      <c r="B226" s="88" t="s">
        <v>175</v>
      </c>
      <c r="C226" s="89">
        <f>C199+C181+C166</f>
        <v>65317.8</v>
      </c>
      <c r="D226" s="89">
        <f>D199+D181+D166</f>
        <v>64481.7</v>
      </c>
      <c r="E226" s="89">
        <f>E199+E181+E166</f>
        <v>72348.600000000006</v>
      </c>
      <c r="F226" s="89">
        <f>F199+F181+F166</f>
        <v>64481.7</v>
      </c>
      <c r="G226" s="179">
        <f t="shared" si="99"/>
        <v>0.09</v>
      </c>
      <c r="H226" s="96">
        <f t="shared" si="100"/>
        <v>0</v>
      </c>
      <c r="I226" s="95">
        <f t="shared" si="101"/>
        <v>1</v>
      </c>
      <c r="J226" s="97">
        <f t="shared" si="102"/>
        <v>-7866.9</v>
      </c>
    </row>
    <row r="227" spans="1:10" ht="13.5" hidden="1" customHeight="1" x14ac:dyDescent="0.2">
      <c r="A227" s="87" t="s">
        <v>10</v>
      </c>
      <c r="B227" s="88" t="s">
        <v>109</v>
      </c>
      <c r="C227" s="89">
        <f>C71+C168+C183+C201</f>
        <v>9099.2000000000007</v>
      </c>
      <c r="D227" s="89">
        <f>D71+D168+D183+D201</f>
        <v>6923.6</v>
      </c>
      <c r="E227" s="89">
        <f>E71+E168+E183+E201</f>
        <v>7414.4</v>
      </c>
      <c r="F227" s="89">
        <f>F71+F168+F183+F201</f>
        <v>6923.6</v>
      </c>
      <c r="G227" s="179">
        <f t="shared" si="99"/>
        <v>0.01</v>
      </c>
      <c r="H227" s="96">
        <f t="shared" si="100"/>
        <v>0</v>
      </c>
      <c r="I227" s="95">
        <f t="shared" si="101"/>
        <v>1</v>
      </c>
      <c r="J227" s="97">
        <f t="shared" si="102"/>
        <v>-490.8</v>
      </c>
    </row>
    <row r="228" spans="1:10" ht="13.5" hidden="1" customHeight="1" x14ac:dyDescent="0.2">
      <c r="A228" s="87" t="s">
        <v>10</v>
      </c>
      <c r="B228" s="92" t="s">
        <v>76</v>
      </c>
      <c r="C228" s="102"/>
      <c r="D228" s="119"/>
      <c r="E228" s="119"/>
      <c r="F228" s="119"/>
      <c r="G228" s="179">
        <f t="shared" si="99"/>
        <v>0</v>
      </c>
      <c r="H228" s="96">
        <f t="shared" si="100"/>
        <v>0</v>
      </c>
      <c r="I228" s="95" t="e">
        <f t="shared" si="101"/>
        <v>#DIV/0!</v>
      </c>
      <c r="J228" s="97">
        <f t="shared" si="102"/>
        <v>0</v>
      </c>
    </row>
    <row r="229" spans="1:10" ht="13.5" hidden="1" customHeight="1" x14ac:dyDescent="0.2">
      <c r="A229" s="87"/>
      <c r="B229" s="92" t="s">
        <v>115</v>
      </c>
      <c r="C229" s="89">
        <f>C72+C79+C112+C160+C174+C189+C207</f>
        <v>132966.5</v>
      </c>
      <c r="D229" s="89">
        <f>D72+D79+D112+D160+D174+D189+D207</f>
        <v>236568.3</v>
      </c>
      <c r="E229" s="89">
        <f>E72+E79+E112+E160+E174+E189+E207</f>
        <v>390786.2</v>
      </c>
      <c r="F229" s="89">
        <f>F72+F79+F112+F160+F174+F189+F207</f>
        <v>231985.8</v>
      </c>
      <c r="G229" s="179">
        <f t="shared" si="99"/>
        <v>0.32300000000000001</v>
      </c>
      <c r="H229" s="96">
        <f t="shared" si="100"/>
        <v>-4582.5</v>
      </c>
      <c r="I229" s="95">
        <f t="shared" si="101"/>
        <v>0.98099999999999998</v>
      </c>
      <c r="J229" s="97">
        <f t="shared" si="102"/>
        <v>-158800.4</v>
      </c>
    </row>
    <row r="230" spans="1:10" x14ac:dyDescent="0.2">
      <c r="B230" s="104"/>
      <c r="C230" s="28"/>
      <c r="D230" s="29"/>
      <c r="E230" s="29"/>
      <c r="F230" s="29"/>
      <c r="G230" s="181"/>
      <c r="H230" s="32"/>
      <c r="I230" s="31"/>
      <c r="J230" s="29"/>
    </row>
    <row r="231" spans="1:10" x14ac:dyDescent="0.2">
      <c r="A231" s="64"/>
      <c r="D231" s="29"/>
      <c r="G231" s="176" t="s">
        <v>10</v>
      </c>
    </row>
    <row r="232" spans="1:10" x14ac:dyDescent="0.2">
      <c r="B232" s="71"/>
      <c r="C232" s="72"/>
      <c r="D232" s="73"/>
      <c r="E232" s="36"/>
      <c r="F232" s="36"/>
      <c r="G232" s="177"/>
      <c r="H232" s="74"/>
      <c r="I232" s="62" t="s">
        <v>10</v>
      </c>
      <c r="J232" s="2"/>
    </row>
    <row r="233" spans="1:10" x14ac:dyDescent="0.2">
      <c r="B233" s="75"/>
      <c r="C233" s="75"/>
      <c r="D233" s="73"/>
      <c r="E233" s="74"/>
      <c r="F233" s="74"/>
      <c r="G233" s="177"/>
      <c r="H233" s="76"/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0">
    <mergeCell ref="G214:G215"/>
    <mergeCell ref="H214:H215"/>
    <mergeCell ref="I214:I215"/>
    <mergeCell ref="G1:J1"/>
    <mergeCell ref="J214:J215"/>
    <mergeCell ref="A2:I2"/>
    <mergeCell ref="C214:C215"/>
    <mergeCell ref="D214:D215"/>
    <mergeCell ref="F214:F215"/>
    <mergeCell ref="E214:E215"/>
  </mergeCells>
  <phoneticPr fontId="0" type="noConversion"/>
  <pageMargins left="0.25" right="0.25" top="0.75" bottom="0.75" header="0.3" footer="0.3"/>
  <pageSetup paperSize="9" scale="73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admin</cp:lastModifiedBy>
  <cp:lastPrinted>2017-02-21T12:17:12Z</cp:lastPrinted>
  <dcterms:created xsi:type="dcterms:W3CDTF">1998-04-06T06:06:47Z</dcterms:created>
  <dcterms:modified xsi:type="dcterms:W3CDTF">2017-03-30T08:01:36Z</dcterms:modified>
</cp:coreProperties>
</file>