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7400" windowHeight="11460"/>
  </bookViews>
  <sheets>
    <sheet name="2015" sheetId="1" r:id="rId1"/>
  </sheets>
  <definedNames>
    <definedName name="Z_054893DC_892D_4595_B2A9_6F9D2E31B2D5_.wvu.Cols" localSheetId="0" hidden="1">'2015'!#REF!,'2015'!#REF!,'2015'!#REF!,'2015'!#REF!,'2015'!#REF!</definedName>
    <definedName name="Z_054893DC_892D_4595_B2A9_6F9D2E31B2D5_.wvu.PrintArea" localSheetId="0" hidden="1">'2015'!$A$1:$I$316</definedName>
    <definedName name="Z_054893DC_892D_4595_B2A9_6F9D2E31B2D5_.wvu.PrintTitles" localSheetId="0" hidden="1">'2015'!$3:$4</definedName>
    <definedName name="Z_054893DC_892D_4595_B2A9_6F9D2E31B2D5_.wvu.Rows" localSheetId="0" hidden="1">'2015'!$71:$71,'2015'!$79:$79,'2015'!$86:$95,'2015'!$97:$100,'2015'!$107:$117,'2015'!$121:$122,'2015'!$125:$126,'2015'!$131:$132,'2015'!$137:$145,'2015'!$150:$150,'2015'!$153:$157,'2015'!$159:$169,'2015'!$171:$171,'2015'!$174:$174,'2015'!$181:$184,'2015'!$187:$190,'2015'!$193:$193,'2015'!$195:$198,'2015'!$200:$203,'2015'!$209:$211,'2015'!$214:$214,'2015'!$218:$219,'2015'!$224:$224,'2015'!$226:$226,'2015'!$231:$231,'2015'!$238:$238,'2015'!$289:$289,'2015'!$305:$305</definedName>
    <definedName name="Z_1BDEFEE9_318A_44EA_BC97_25FA74F6699D_.wvu.PrintArea" localSheetId="0" hidden="1">'2015'!$A$1:$I$320</definedName>
    <definedName name="Z_207D34F8_BFEF_424F_9C6C_44A40439C1C5_.wvu.PrintArea" localSheetId="0" hidden="1">'2015'!$A$1:$I$316</definedName>
    <definedName name="Z_207D34F8_BFEF_424F_9C6C_44A40439C1C5_.wvu.PrintTitles" localSheetId="0" hidden="1">'2015'!$3:$4</definedName>
    <definedName name="Z_207D34F8_BFEF_424F_9C6C_44A40439C1C5_.wvu.Rows" localSheetId="0" hidden="1">'2015'!$23:$23,'2015'!$31:$31,'2015'!$39:$49,'2015'!$71:$71,'2015'!$74:$74,'2015'!$79:$80,'2015'!$85:$100,'2015'!$105:$105,'2015'!$107:$117,'2015'!$119:$123,'2015'!$125:$126,'2015'!$130:$132,'2015'!$134:$135,'2015'!$137:$145,'2015'!$147:$147,'2015'!$149:$169,'2015'!$171:$171,'2015'!$174:$174,'2015'!$181:$181,'2015'!$183:$185,'2015'!$187:$190,'2015'!$192:$193,'2015'!$195:$195,'2015'!$197:$197,'2015'!$200:$203,'2015'!$205:$205,'2015'!$209:$210,'2015'!$214:$214,'2015'!$218:$219,'2015'!$224:$224,'2015'!$226:$233,'2015'!$235:$237,'2015'!$239:$239,'2015'!$253:$255,'2015'!$269:$269,'2015'!$271:$272,'2015'!$276:$281,'2015'!$283:$283,'2015'!$288:$289,'2015'!$303:$303</definedName>
    <definedName name="Z_38E63ACC_AA77_4A85_B600_F773A818C99B_.wvu.PrintArea" localSheetId="0" hidden="1">'2015'!$A$1:$I$316</definedName>
    <definedName name="Z_38E63ACC_AA77_4A85_B600_F773A818C99B_.wvu.PrintTitles" localSheetId="0" hidden="1">'2015'!$3:$4</definedName>
    <definedName name="Z_38E63ACC_AA77_4A85_B600_F773A818C99B_.wvu.Rows" localSheetId="0" hidden="1">'2015'!$23:$23,'2015'!$31:$31,'2015'!$39:$49,'2015'!$71:$71,'2015'!$74:$74,'2015'!$79:$80,'2015'!$84:$100,'2015'!$105:$105,'2015'!$107:$116,'2015'!$119:$123,'2015'!$125:$126,'2015'!$130:$132,'2015'!$134:$134,'2015'!$137:$145,'2015'!$147:$147,'2015'!$149:$169,'2015'!$171:$171,'2015'!$174:$174,'2015'!$181:$181,'2015'!$183:$185,'2015'!$187:$190,'2015'!$192:$193,'2015'!$195:$195,'2015'!$197:$197,'2015'!$200:$203,'2015'!$205:$205,'2015'!$209:$210,'2015'!$214:$214,'2015'!$218:$219,'2015'!$224:$224,'2015'!$226:$233,'2015'!$235:$237,'2015'!$239:$239,'2015'!$253:$255,'2015'!$271:$272,'2015'!$276:$281,'2015'!$283:$283,'2015'!$288:$289,'2015'!$303:$303,'2015'!#REF!</definedName>
    <definedName name="Z_40A66718_1603_406C_951D_EC5CBF345FBC_.wvu.PrintArea" localSheetId="0" hidden="1">'2015'!$A$1:$I$320</definedName>
    <definedName name="Z_5B52E5A4_98F4_41CE_A822_68D06F997961_.wvu.Cols" localSheetId="0" hidden="1">'2015'!#REF!,'2015'!#REF!,'2015'!#REF!,'2015'!#REF!,'2015'!#REF!</definedName>
    <definedName name="Z_5B52E5A4_98F4_41CE_A822_68D06F997961_.wvu.PrintArea" localSheetId="0" hidden="1">'2015'!$A$1:$I$316</definedName>
    <definedName name="Z_5B52E5A4_98F4_41CE_A822_68D06F997961_.wvu.PrintTitles" localSheetId="0" hidden="1">'2015'!$3:$4</definedName>
    <definedName name="Z_5B52E5A4_98F4_41CE_A822_68D06F997961_.wvu.Rows" localSheetId="0" hidden="1">'2015'!$39:$41,'2015'!$43:$44,'2015'!$71:$71,'2015'!$79:$79,'2015'!$86:$95,'2015'!$97:$100,'2015'!$107:$117,'2015'!$121:$123,'2015'!$125:$126,'2015'!$130:$132,'2015'!$134:$135,'2015'!$137:$145,'2015'!$150:$151,'2015'!$153:$157,'2015'!$159:$169,'2015'!$171:$171,'2015'!$174:$174,'2015'!$181:$181,'2015'!$183:$184,'2015'!$187:$190,'2015'!$193:$193,'2015'!$195:$195,'2015'!$200:$203,'2015'!$209:$210,'2015'!$214:$214,'2015'!$218:$219,'2015'!$224:$224,'2015'!$226:$228,'2015'!$231:$233,'2015'!$269:$269,'2015'!$272:$272,'2015'!$278:$279,'2015'!$281:$281,'2015'!$289:$289</definedName>
    <definedName name="Z_5BB59F5C_EB47_45FC_81CB_4747CE04D22E_.wvu.PrintArea" localSheetId="0" hidden="1">'2015'!$A$1:$I$321</definedName>
    <definedName name="Z_5BB59F5C_EB47_45FC_81CB_4747CE04D22E_.wvu.PrintTitles" localSheetId="0" hidden="1">'2015'!$3:$4</definedName>
    <definedName name="Z_6F719625_2CB0_44A5_AF41_202B4CBF407B_.wvu.Cols" localSheetId="0" hidden="1">'2015'!#REF!,'2015'!#REF!,'2015'!#REF!,'2015'!#REF!,'2015'!#REF!</definedName>
    <definedName name="Z_6F719625_2CB0_44A5_AF41_202B4CBF407B_.wvu.PrintArea" localSheetId="0" hidden="1">'2015'!$A$1:$I$316</definedName>
    <definedName name="Z_6F719625_2CB0_44A5_AF41_202B4CBF407B_.wvu.PrintTitles" localSheetId="0" hidden="1">'2015'!$3:$4</definedName>
    <definedName name="Z_6F719625_2CB0_44A5_AF41_202B4CBF407B_.wvu.Rows" localSheetId="0" hidden="1">'2015'!$71:$71,'2015'!$79:$79,'2015'!$86:$95,'2015'!$97:$100,'2015'!$107:$116,'2015'!$121:$123,'2015'!$125:$126,'2015'!$130:$132,'2015'!$134:$135,'2015'!$137:$145,'2015'!$150:$151,'2015'!$153:$157,'2015'!$159:$169,'2015'!$171:$171,'2015'!$174:$174,'2015'!$181:$181,'2015'!$183:$184,'2015'!$187:$190,'2015'!$193:$193,'2015'!$195:$195,'2015'!$200:$203,'2015'!$209:$210,'2015'!$214:$214,'2015'!$218:$219,'2015'!$224:$224,'2015'!$226:$228,'2015'!$231:$233,'2015'!$269:$269,'2015'!$272:$272,'2015'!$278:$279,'2015'!$281:$281,'2015'!$289:$289</definedName>
    <definedName name="Z_A8F315CA_71B5_4BAE_B007_DEACA0037F34_.wvu.Cols" localSheetId="0" hidden="1">'2015'!#REF!,'2015'!#REF!,'2015'!#REF!,'2015'!#REF!</definedName>
    <definedName name="Z_A8F315CA_71B5_4BAE_B007_DEACA0037F34_.wvu.PrintArea" localSheetId="0" hidden="1">'2015'!$A$1:$I$316</definedName>
    <definedName name="Z_A8F315CA_71B5_4BAE_B007_DEACA0037F34_.wvu.PrintTitles" localSheetId="0" hidden="1">'2015'!$3:$4</definedName>
    <definedName name="Z_A8F315CA_71B5_4BAE_B007_DEACA0037F34_.wvu.Rows" localSheetId="0" hidden="1">'2015'!$71:$71,'2015'!$79:$79,'2015'!$86:$95,'2015'!$97:$100,'2015'!$107:$117,'2015'!$121:$122,'2015'!$125:$126,'2015'!$131:$132,'2015'!$135:$135,'2015'!$137:$145,'2015'!$150:$150,'2015'!$153:$157,'2015'!$159:$169,'2015'!$171:$171,'2015'!$174:$174,'2015'!$181:$184,'2015'!$187:$190,'2015'!$193:$193,'2015'!$195:$195,'2015'!$200:$203,'2015'!$209:$211,'2015'!$214:$214,'2015'!$218:$219,'2015'!$224:$224,'2015'!$226:$226,'2015'!$231:$231,'2015'!$238:$238,'2015'!$272:$272,'2015'!$279:$279,'2015'!$281:$281,'2015'!$289:$289,'2015'!$305:$305</definedName>
    <definedName name="Z_E2A2014E_00F9_4A5D_9444_2E72FF2F0658_.wvu.PrintArea" localSheetId="0" hidden="1">'2015'!$A$1:$I$320</definedName>
    <definedName name="_xlnm.Print_Titles" localSheetId="0">'2015'!$3:$4</definedName>
    <definedName name="_xlnm.Print_Area" localSheetId="0">'2015'!$A$1:$I$316</definedName>
  </definedNames>
  <calcPr calcId="144525"/>
  <customWorkbookViews>
    <customWorkbookView name="Юлия А. Саюк - Личное представление" guid="{A7614F6E-04E3-4D00-B19C-A6B31E151F6E}" mergeInterval="0" personalView="1" maximized="1" windowWidth="1276" windowHeight="805" activeSheetId="1"/>
    <customWorkbookView name="odegovann - Личное представление" guid="{054893DC-892D-4595-B2A9-6F9D2E31B2D5}" mergeInterval="0" personalView="1" maximized="1" xWindow="1" yWindow="1" windowWidth="1276" windowHeight="803" activeSheetId="1"/>
    <customWorkbookView name="Прокопенко - Личное представление" guid="{A8F315CA-71B5-4BAE-B007-DEACA0037F34}" mergeInterval="0" personalView="1" maximized="1" xWindow="1" yWindow="1" windowWidth="1276" windowHeight="803" activeSheetId="1"/>
    <customWorkbookView name="firsovayup - Личное представление" guid="{18E0F3E8-0BB4-44B6-89A7-FAA4B5C2996B}" mergeInterval="0" personalView="1" maximized="1" xWindow="1" yWindow="1" windowWidth="1276" windowHeight="803" activeSheetId="1"/>
    <customWorkbookView name="Фирсова - Личное представление" guid="{5B52E5A4-98F4-41CE-A822-68D06F997961}" mergeInterval="0" personalView="1" maximized="1" xWindow="1" yWindow="1" windowWidth="1148" windowHeight="643" activeSheetId="1"/>
    <customWorkbookView name="stepanchenkoyv - Личное представление" guid="{6F719625-2CB0-44A5-AF41-202B4CBF407B}" mergeInterval="0" personalView="1" maximized="1" xWindow="1" yWindow="1" windowWidth="1276" windowHeight="803" activeSheetId="1"/>
    <customWorkbookView name="golovchenkoes - Личное представление" guid="{207D34F8-BFEF-424F-9C6C-44A40439C1C5}" mergeInterval="0" personalView="1" maximized="1" xWindow="1" yWindow="1" windowWidth="1276" windowHeight="803" activeSheetId="1"/>
    <customWorkbookView name="gajdukovalv - Личное представление" guid="{38E63ACC-AA77-4A85-B600-F773A818C99B}" mergeInterval="0" personalView="1" maximized="1" windowWidth="1276" windowHeight="780" activeSheetId="1"/>
  </customWorkbookViews>
</workbook>
</file>

<file path=xl/calcChain.xml><?xml version="1.0" encoding="utf-8"?>
<calcChain xmlns="http://schemas.openxmlformats.org/spreadsheetml/2006/main">
  <c r="D216" i="1" l="1"/>
  <c r="F216" i="1"/>
  <c r="C7" i="1" l="1"/>
  <c r="D7" i="1"/>
  <c r="E7" i="1"/>
  <c r="F7" i="1"/>
  <c r="H7" i="1" s="1"/>
  <c r="G8" i="1"/>
  <c r="H8" i="1"/>
  <c r="I8" i="1"/>
  <c r="C9" i="1"/>
  <c r="D9" i="1"/>
  <c r="E9" i="1"/>
  <c r="F9" i="1"/>
  <c r="G9" i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C14" i="1"/>
  <c r="D14" i="1"/>
  <c r="E14" i="1"/>
  <c r="F14" i="1"/>
  <c r="G14" i="1" s="1"/>
  <c r="G15" i="1"/>
  <c r="H15" i="1"/>
  <c r="I15" i="1"/>
  <c r="C16" i="1"/>
  <c r="E16" i="1"/>
  <c r="G17" i="1"/>
  <c r="H17" i="1"/>
  <c r="I17" i="1"/>
  <c r="D18" i="1"/>
  <c r="D16" i="1" s="1"/>
  <c r="F18" i="1"/>
  <c r="F16" i="1" s="1"/>
  <c r="H18" i="1"/>
  <c r="I18" i="1"/>
  <c r="C20" i="1"/>
  <c r="D20" i="1"/>
  <c r="E20" i="1"/>
  <c r="F20" i="1"/>
  <c r="H20" i="1" s="1"/>
  <c r="I20" i="1"/>
  <c r="G21" i="1"/>
  <c r="H21" i="1"/>
  <c r="I21" i="1"/>
  <c r="G22" i="1"/>
  <c r="H22" i="1"/>
  <c r="I22" i="1"/>
  <c r="G23" i="1"/>
  <c r="I23" i="1"/>
  <c r="G24" i="1"/>
  <c r="H24" i="1"/>
  <c r="I24" i="1"/>
  <c r="G25" i="1"/>
  <c r="H25" i="1"/>
  <c r="I25" i="1"/>
  <c r="C26" i="1"/>
  <c r="D26" i="1"/>
  <c r="E26" i="1"/>
  <c r="F26" i="1"/>
  <c r="G26" i="1" s="1"/>
  <c r="G27" i="1"/>
  <c r="H27" i="1"/>
  <c r="I27" i="1"/>
  <c r="G28" i="1"/>
  <c r="H28" i="1"/>
  <c r="I28" i="1"/>
  <c r="G29" i="1"/>
  <c r="I29" i="1"/>
  <c r="C30" i="1"/>
  <c r="E30" i="1"/>
  <c r="G31" i="1"/>
  <c r="I31" i="1"/>
  <c r="D32" i="1"/>
  <c r="D30" i="1" s="1"/>
  <c r="F32" i="1"/>
  <c r="F30" i="1" s="1"/>
  <c r="C33" i="1"/>
  <c r="D33" i="1"/>
  <c r="E33" i="1"/>
  <c r="F33" i="1"/>
  <c r="H33" i="1"/>
  <c r="G34" i="1"/>
  <c r="I34" i="1"/>
  <c r="G35" i="1"/>
  <c r="I35" i="1"/>
  <c r="C37" i="1"/>
  <c r="D37" i="1"/>
  <c r="E37" i="1"/>
  <c r="F37" i="1"/>
  <c r="G37" i="1" s="1"/>
  <c r="G38" i="1"/>
  <c r="H38" i="1"/>
  <c r="I38" i="1"/>
  <c r="G39" i="1"/>
  <c r="H39" i="1"/>
  <c r="I39" i="1"/>
  <c r="G41" i="1"/>
  <c r="H41" i="1"/>
  <c r="I41" i="1"/>
  <c r="C42" i="1"/>
  <c r="C40" i="1" s="1"/>
  <c r="D42" i="1"/>
  <c r="D40" i="1" s="1"/>
  <c r="E42" i="1"/>
  <c r="E40" i="1" s="1"/>
  <c r="F42" i="1"/>
  <c r="F40" i="1" s="1"/>
  <c r="G43" i="1"/>
  <c r="H43" i="1"/>
  <c r="I43" i="1"/>
  <c r="G44" i="1"/>
  <c r="H44" i="1"/>
  <c r="I44" i="1"/>
  <c r="G45" i="1"/>
  <c r="I45" i="1"/>
  <c r="C46" i="1"/>
  <c r="D46" i="1"/>
  <c r="E46" i="1"/>
  <c r="F46" i="1"/>
  <c r="G46" i="1" s="1"/>
  <c r="G47" i="1"/>
  <c r="I47" i="1"/>
  <c r="G48" i="1"/>
  <c r="I48" i="1"/>
  <c r="G49" i="1"/>
  <c r="I49" i="1"/>
  <c r="G50" i="1"/>
  <c r="I50" i="1"/>
  <c r="G51" i="1"/>
  <c r="I51" i="1"/>
  <c r="C57" i="1"/>
  <c r="D57" i="1"/>
  <c r="E57" i="1"/>
  <c r="F57" i="1"/>
  <c r="G57" i="1" s="1"/>
  <c r="C58" i="1"/>
  <c r="D58" i="1"/>
  <c r="E58" i="1"/>
  <c r="F58" i="1"/>
  <c r="G58" i="1" s="1"/>
  <c r="H58" i="1"/>
  <c r="C59" i="1"/>
  <c r="D59" i="1"/>
  <c r="E59" i="1"/>
  <c r="F59" i="1"/>
  <c r="G59" i="1" s="1"/>
  <c r="H59" i="1"/>
  <c r="G61" i="1"/>
  <c r="H61" i="1"/>
  <c r="I61" i="1"/>
  <c r="C62" i="1"/>
  <c r="D62" i="1"/>
  <c r="E62" i="1"/>
  <c r="F62" i="1"/>
  <c r="G62" i="1" s="1"/>
  <c r="H62" i="1"/>
  <c r="G64" i="1"/>
  <c r="H64" i="1"/>
  <c r="I64" i="1"/>
  <c r="G65" i="1"/>
  <c r="H65" i="1"/>
  <c r="I65" i="1"/>
  <c r="J65" i="1"/>
  <c r="C66" i="1"/>
  <c r="D67" i="1"/>
  <c r="D66" i="1" s="1"/>
  <c r="E67" i="1"/>
  <c r="E66" i="1" s="1"/>
  <c r="F67" i="1"/>
  <c r="F66" i="1" s="1"/>
  <c r="H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G74" i="1"/>
  <c r="H74" i="1"/>
  <c r="I74" i="1"/>
  <c r="C76" i="1"/>
  <c r="C75" i="1" s="1"/>
  <c r="D76" i="1"/>
  <c r="D75" i="1" s="1"/>
  <c r="E76" i="1"/>
  <c r="E75" i="1" s="1"/>
  <c r="F76" i="1"/>
  <c r="F75" i="1" s="1"/>
  <c r="G77" i="1"/>
  <c r="H77" i="1"/>
  <c r="I77" i="1"/>
  <c r="G78" i="1"/>
  <c r="H78" i="1"/>
  <c r="I78" i="1"/>
  <c r="G79" i="1"/>
  <c r="H79" i="1"/>
  <c r="I79" i="1"/>
  <c r="G80" i="1"/>
  <c r="H80" i="1"/>
  <c r="I80" i="1"/>
  <c r="G81" i="1"/>
  <c r="H81" i="1"/>
  <c r="I81" i="1"/>
  <c r="G82" i="1"/>
  <c r="H82" i="1"/>
  <c r="I82" i="1"/>
  <c r="E83" i="1"/>
  <c r="C84" i="1"/>
  <c r="D84" i="1"/>
  <c r="H84" i="1" s="1"/>
  <c r="E84" i="1"/>
  <c r="F84" i="1"/>
  <c r="G84" i="1" s="1"/>
  <c r="G85" i="1"/>
  <c r="H85" i="1"/>
  <c r="I85" i="1"/>
  <c r="G86" i="1"/>
  <c r="H86" i="1"/>
  <c r="I86" i="1"/>
  <c r="G87" i="1"/>
  <c r="H87" i="1"/>
  <c r="I87" i="1"/>
  <c r="G88" i="1"/>
  <c r="H88" i="1"/>
  <c r="I88" i="1"/>
  <c r="G89" i="1"/>
  <c r="H89" i="1"/>
  <c r="I89" i="1"/>
  <c r="G90" i="1"/>
  <c r="H90" i="1"/>
  <c r="I90" i="1"/>
  <c r="G91" i="1"/>
  <c r="H91" i="1"/>
  <c r="I91" i="1"/>
  <c r="G92" i="1"/>
  <c r="H92" i="1"/>
  <c r="I92" i="1"/>
  <c r="G93" i="1"/>
  <c r="H93" i="1"/>
  <c r="I93" i="1"/>
  <c r="G94" i="1"/>
  <c r="H94" i="1"/>
  <c r="I94" i="1"/>
  <c r="G95" i="1"/>
  <c r="H95" i="1"/>
  <c r="I95" i="1"/>
  <c r="G96" i="1"/>
  <c r="H96" i="1"/>
  <c r="I96" i="1"/>
  <c r="G97" i="1"/>
  <c r="H97" i="1"/>
  <c r="I97" i="1"/>
  <c r="G98" i="1"/>
  <c r="H98" i="1"/>
  <c r="I98" i="1"/>
  <c r="G99" i="1"/>
  <c r="H99" i="1"/>
  <c r="I99" i="1"/>
  <c r="G100" i="1"/>
  <c r="H100" i="1"/>
  <c r="I100" i="1"/>
  <c r="C102" i="1"/>
  <c r="C83" i="1" s="1"/>
  <c r="G102" i="1"/>
  <c r="H102" i="1"/>
  <c r="I102" i="1"/>
  <c r="G103" i="1"/>
  <c r="H103" i="1"/>
  <c r="I103" i="1"/>
  <c r="D104" i="1"/>
  <c r="F104" i="1"/>
  <c r="F83" i="1" s="1"/>
  <c r="G105" i="1"/>
  <c r="H105" i="1"/>
  <c r="I105" i="1"/>
  <c r="G106" i="1"/>
  <c r="H106" i="1"/>
  <c r="I106" i="1"/>
  <c r="J106" i="1"/>
  <c r="C107" i="1"/>
  <c r="D107" i="1"/>
  <c r="H107" i="1" s="1"/>
  <c r="E107" i="1"/>
  <c r="F107" i="1"/>
  <c r="G107" i="1" s="1"/>
  <c r="G108" i="1"/>
  <c r="H108" i="1"/>
  <c r="I108" i="1"/>
  <c r="G109" i="1"/>
  <c r="H109" i="1"/>
  <c r="I109" i="1"/>
  <c r="G110" i="1"/>
  <c r="H110" i="1"/>
  <c r="I110" i="1"/>
  <c r="G111" i="1"/>
  <c r="H111" i="1"/>
  <c r="I111" i="1"/>
  <c r="G112" i="1"/>
  <c r="H112" i="1"/>
  <c r="I112" i="1"/>
  <c r="G113" i="1"/>
  <c r="H113" i="1"/>
  <c r="I113" i="1"/>
  <c r="G114" i="1"/>
  <c r="H114" i="1"/>
  <c r="I114" i="1"/>
  <c r="G115" i="1"/>
  <c r="H115" i="1"/>
  <c r="I115" i="1"/>
  <c r="G116" i="1"/>
  <c r="H116" i="1"/>
  <c r="I116" i="1"/>
  <c r="G117" i="1"/>
  <c r="H117" i="1"/>
  <c r="I117" i="1"/>
  <c r="C119" i="1"/>
  <c r="D119" i="1"/>
  <c r="E119" i="1"/>
  <c r="F119" i="1"/>
  <c r="G120" i="1"/>
  <c r="H120" i="1"/>
  <c r="I120" i="1"/>
  <c r="C121" i="1"/>
  <c r="D121" i="1"/>
  <c r="H121" i="1" s="1"/>
  <c r="E121" i="1"/>
  <c r="F121" i="1"/>
  <c r="G121" i="1" s="1"/>
  <c r="G122" i="1"/>
  <c r="H122" i="1"/>
  <c r="I122" i="1"/>
  <c r="G123" i="1"/>
  <c r="H123" i="1"/>
  <c r="I123" i="1"/>
  <c r="G124" i="1"/>
  <c r="H124" i="1"/>
  <c r="I124" i="1"/>
  <c r="G125" i="1"/>
  <c r="H125" i="1"/>
  <c r="I125" i="1"/>
  <c r="G126" i="1"/>
  <c r="H126" i="1"/>
  <c r="I126" i="1"/>
  <c r="C128" i="1"/>
  <c r="D128" i="1"/>
  <c r="E128" i="1"/>
  <c r="F128" i="1"/>
  <c r="G128" i="1" s="1"/>
  <c r="G129" i="1"/>
  <c r="H129" i="1"/>
  <c r="I129" i="1"/>
  <c r="G130" i="1"/>
  <c r="H130" i="1"/>
  <c r="I130" i="1"/>
  <c r="G131" i="1"/>
  <c r="H131" i="1"/>
  <c r="I131" i="1"/>
  <c r="G132" i="1"/>
  <c r="H132" i="1"/>
  <c r="I132" i="1"/>
  <c r="C133" i="1"/>
  <c r="E133" i="1"/>
  <c r="G134" i="1"/>
  <c r="H134" i="1"/>
  <c r="I134" i="1"/>
  <c r="C135" i="1"/>
  <c r="E135" i="1"/>
  <c r="I135" i="1" s="1"/>
  <c r="D136" i="1"/>
  <c r="D133" i="1" s="1"/>
  <c r="F136" i="1"/>
  <c r="F133" i="1" s="1"/>
  <c r="J136" i="1"/>
  <c r="G137" i="1"/>
  <c r="H137" i="1"/>
  <c r="I137" i="1"/>
  <c r="G138" i="1"/>
  <c r="H138" i="1"/>
  <c r="I138" i="1"/>
  <c r="G139" i="1"/>
  <c r="H139" i="1"/>
  <c r="I139" i="1"/>
  <c r="G140" i="1"/>
  <c r="H140" i="1"/>
  <c r="I140" i="1"/>
  <c r="G141" i="1"/>
  <c r="H141" i="1"/>
  <c r="I141" i="1"/>
  <c r="J141" i="1"/>
  <c r="G142" i="1"/>
  <c r="H142" i="1"/>
  <c r="I142" i="1"/>
  <c r="G143" i="1"/>
  <c r="H143" i="1"/>
  <c r="I143" i="1"/>
  <c r="G144" i="1"/>
  <c r="H144" i="1"/>
  <c r="I144" i="1"/>
  <c r="G145" i="1"/>
  <c r="H145" i="1"/>
  <c r="I145" i="1"/>
  <c r="G146" i="1"/>
  <c r="H146" i="1"/>
  <c r="I146" i="1"/>
  <c r="G147" i="1"/>
  <c r="H147" i="1"/>
  <c r="I147" i="1"/>
  <c r="G148" i="1"/>
  <c r="H148" i="1"/>
  <c r="I148" i="1"/>
  <c r="G149" i="1"/>
  <c r="H149" i="1"/>
  <c r="I149" i="1"/>
  <c r="G150" i="1"/>
  <c r="H150" i="1"/>
  <c r="I150" i="1"/>
  <c r="G151" i="1"/>
  <c r="H151" i="1"/>
  <c r="I151" i="1"/>
  <c r="G152" i="1"/>
  <c r="H152" i="1"/>
  <c r="I152" i="1"/>
  <c r="G153" i="1"/>
  <c r="H153" i="1"/>
  <c r="I153" i="1"/>
  <c r="G154" i="1"/>
  <c r="H154" i="1"/>
  <c r="I154" i="1"/>
  <c r="G155" i="1"/>
  <c r="H155" i="1"/>
  <c r="I155" i="1"/>
  <c r="G156" i="1"/>
  <c r="H156" i="1"/>
  <c r="I156" i="1"/>
  <c r="G157" i="1"/>
  <c r="H157" i="1"/>
  <c r="I157" i="1"/>
  <c r="G158" i="1"/>
  <c r="H158" i="1"/>
  <c r="I158" i="1"/>
  <c r="G159" i="1"/>
  <c r="H159" i="1"/>
  <c r="I159" i="1"/>
  <c r="G160" i="1"/>
  <c r="H160" i="1"/>
  <c r="I160" i="1"/>
  <c r="G161" i="1"/>
  <c r="H161" i="1"/>
  <c r="I161" i="1"/>
  <c r="G162" i="1"/>
  <c r="H162" i="1"/>
  <c r="I162" i="1"/>
  <c r="G163" i="1"/>
  <c r="H163" i="1"/>
  <c r="I163" i="1"/>
  <c r="G164" i="1"/>
  <c r="H164" i="1"/>
  <c r="I164" i="1"/>
  <c r="G165" i="1"/>
  <c r="H165" i="1"/>
  <c r="I165" i="1"/>
  <c r="G166" i="1"/>
  <c r="H166" i="1"/>
  <c r="I166" i="1"/>
  <c r="G167" i="1"/>
  <c r="H167" i="1"/>
  <c r="I167" i="1"/>
  <c r="G168" i="1"/>
  <c r="H168" i="1"/>
  <c r="I168" i="1"/>
  <c r="G169" i="1"/>
  <c r="H169" i="1"/>
  <c r="I169" i="1"/>
  <c r="C170" i="1"/>
  <c r="D170" i="1"/>
  <c r="E170" i="1"/>
  <c r="F170" i="1"/>
  <c r="G170" i="1" s="1"/>
  <c r="G171" i="1"/>
  <c r="H171" i="1"/>
  <c r="I171" i="1"/>
  <c r="G172" i="1"/>
  <c r="H172" i="1"/>
  <c r="I172" i="1"/>
  <c r="G173" i="1"/>
  <c r="H173" i="1"/>
  <c r="I173" i="1"/>
  <c r="G174" i="1"/>
  <c r="H174" i="1"/>
  <c r="I174" i="1"/>
  <c r="C177" i="1"/>
  <c r="C176" i="1" s="1"/>
  <c r="E177" i="1"/>
  <c r="E176" i="1" s="1"/>
  <c r="G178" i="1"/>
  <c r="H178" i="1"/>
  <c r="I178" i="1"/>
  <c r="C179" i="1"/>
  <c r="E179" i="1"/>
  <c r="G180" i="1"/>
  <c r="H180" i="1"/>
  <c r="I180" i="1"/>
  <c r="G181" i="1"/>
  <c r="H181" i="1"/>
  <c r="I181" i="1"/>
  <c r="D182" i="1"/>
  <c r="H182" i="1" s="1"/>
  <c r="F182" i="1"/>
  <c r="F177" i="1" s="1"/>
  <c r="G182" i="1"/>
  <c r="I182" i="1"/>
  <c r="G183" i="1"/>
  <c r="H183" i="1"/>
  <c r="I183" i="1"/>
  <c r="G184" i="1"/>
  <c r="H184" i="1"/>
  <c r="I184" i="1"/>
  <c r="G185" i="1"/>
  <c r="H185" i="1"/>
  <c r="I185" i="1"/>
  <c r="G186" i="1"/>
  <c r="H186" i="1"/>
  <c r="I186" i="1"/>
  <c r="G187" i="1"/>
  <c r="H187" i="1"/>
  <c r="I187" i="1"/>
  <c r="G188" i="1"/>
  <c r="H188" i="1"/>
  <c r="I188" i="1"/>
  <c r="G189" i="1"/>
  <c r="H189" i="1"/>
  <c r="I189" i="1"/>
  <c r="G190" i="1"/>
  <c r="H190" i="1"/>
  <c r="I190" i="1"/>
  <c r="G191" i="1"/>
  <c r="H191" i="1"/>
  <c r="I191" i="1"/>
  <c r="G192" i="1"/>
  <c r="H192" i="1"/>
  <c r="I192" i="1"/>
  <c r="G193" i="1"/>
  <c r="H193" i="1"/>
  <c r="I193" i="1"/>
  <c r="G194" i="1"/>
  <c r="H194" i="1"/>
  <c r="I194" i="1"/>
  <c r="G195" i="1"/>
  <c r="H195" i="1"/>
  <c r="I195" i="1"/>
  <c r="G196" i="1"/>
  <c r="H196" i="1"/>
  <c r="I196" i="1"/>
  <c r="G197" i="1"/>
  <c r="H197" i="1"/>
  <c r="I197" i="1"/>
  <c r="G198" i="1"/>
  <c r="H198" i="1"/>
  <c r="I198" i="1"/>
  <c r="G199" i="1"/>
  <c r="H199" i="1"/>
  <c r="I199" i="1"/>
  <c r="G200" i="1"/>
  <c r="H200" i="1"/>
  <c r="I200" i="1"/>
  <c r="G201" i="1"/>
  <c r="H201" i="1"/>
  <c r="I201" i="1"/>
  <c r="G202" i="1"/>
  <c r="H202" i="1"/>
  <c r="I202" i="1"/>
  <c r="G203" i="1"/>
  <c r="H203" i="1"/>
  <c r="I203" i="1"/>
  <c r="C204" i="1"/>
  <c r="E204" i="1"/>
  <c r="I204" i="1" s="1"/>
  <c r="G204" i="1"/>
  <c r="H204" i="1"/>
  <c r="G205" i="1"/>
  <c r="H205" i="1"/>
  <c r="I205" i="1"/>
  <c r="C207" i="1"/>
  <c r="D207" i="1"/>
  <c r="E207" i="1"/>
  <c r="F207" i="1"/>
  <c r="G207" i="1" s="1"/>
  <c r="H207" i="1"/>
  <c r="G208" i="1"/>
  <c r="H208" i="1"/>
  <c r="I208" i="1"/>
  <c r="J208" i="1"/>
  <c r="G209" i="1"/>
  <c r="H209" i="1"/>
  <c r="I209" i="1"/>
  <c r="G210" i="1"/>
  <c r="H210" i="1"/>
  <c r="I210" i="1"/>
  <c r="G211" i="1"/>
  <c r="H211" i="1"/>
  <c r="I211" i="1"/>
  <c r="C212" i="1"/>
  <c r="E212" i="1"/>
  <c r="D213" i="1"/>
  <c r="F213" i="1"/>
  <c r="I213" i="1"/>
  <c r="F214" i="1"/>
  <c r="G214" i="1"/>
  <c r="H214" i="1"/>
  <c r="I214" i="1"/>
  <c r="C215" i="1"/>
  <c r="E215" i="1"/>
  <c r="G216" i="1"/>
  <c r="H216" i="1"/>
  <c r="I216" i="1"/>
  <c r="J216" i="1"/>
  <c r="F215" i="1"/>
  <c r="J217" i="1"/>
  <c r="G218" i="1"/>
  <c r="H218" i="1"/>
  <c r="I218" i="1"/>
  <c r="G219" i="1"/>
  <c r="H219" i="1"/>
  <c r="I219" i="1"/>
  <c r="C220" i="1"/>
  <c r="E220" i="1"/>
  <c r="D221" i="1"/>
  <c r="D220" i="1" s="1"/>
  <c r="F221" i="1"/>
  <c r="F220" i="1" s="1"/>
  <c r="G222" i="1"/>
  <c r="H222" i="1"/>
  <c r="G223" i="1"/>
  <c r="H223" i="1"/>
  <c r="I223" i="1"/>
  <c r="G224" i="1"/>
  <c r="H224" i="1"/>
  <c r="I224" i="1"/>
  <c r="G225" i="1"/>
  <c r="H225" i="1"/>
  <c r="I225" i="1"/>
  <c r="G226" i="1"/>
  <c r="H226" i="1"/>
  <c r="I226" i="1"/>
  <c r="C227" i="1"/>
  <c r="D227" i="1"/>
  <c r="H227" i="1" s="1"/>
  <c r="E227" i="1"/>
  <c r="F227" i="1"/>
  <c r="G227" i="1" s="1"/>
  <c r="G228" i="1"/>
  <c r="H228" i="1"/>
  <c r="I228" i="1"/>
  <c r="C229" i="1"/>
  <c r="D229" i="1"/>
  <c r="H229" i="1" s="1"/>
  <c r="E229" i="1"/>
  <c r="F229" i="1"/>
  <c r="G229" i="1" s="1"/>
  <c r="G230" i="1"/>
  <c r="H230" i="1"/>
  <c r="I230" i="1"/>
  <c r="G231" i="1"/>
  <c r="H231" i="1"/>
  <c r="I231" i="1"/>
  <c r="C232" i="1"/>
  <c r="D232" i="1"/>
  <c r="H232" i="1" s="1"/>
  <c r="E232" i="1"/>
  <c r="F232" i="1"/>
  <c r="G232" i="1" s="1"/>
  <c r="G233" i="1"/>
  <c r="H233" i="1"/>
  <c r="I233" i="1"/>
  <c r="E234" i="1"/>
  <c r="C235" i="1"/>
  <c r="C234" i="1" s="1"/>
  <c r="D235" i="1"/>
  <c r="F235" i="1"/>
  <c r="F234" i="1" s="1"/>
  <c r="G236" i="1"/>
  <c r="H236" i="1"/>
  <c r="I236" i="1"/>
  <c r="G237" i="1"/>
  <c r="H237" i="1"/>
  <c r="I237" i="1"/>
  <c r="G238" i="1"/>
  <c r="H238" i="1"/>
  <c r="I238" i="1"/>
  <c r="G239" i="1"/>
  <c r="H239" i="1"/>
  <c r="I239" i="1"/>
  <c r="G240" i="1"/>
  <c r="H240" i="1"/>
  <c r="I240" i="1"/>
  <c r="C243" i="1"/>
  <c r="D243" i="1"/>
  <c r="H243" i="1" s="1"/>
  <c r="E243" i="1"/>
  <c r="F243" i="1"/>
  <c r="G243" i="1" s="1"/>
  <c r="G245" i="1"/>
  <c r="H245" i="1"/>
  <c r="I245" i="1"/>
  <c r="G246" i="1"/>
  <c r="H246" i="1"/>
  <c r="I246" i="1"/>
  <c r="G247" i="1"/>
  <c r="H247" i="1"/>
  <c r="I247" i="1"/>
  <c r="G248" i="1"/>
  <c r="H248" i="1"/>
  <c r="I248" i="1"/>
  <c r="G249" i="1"/>
  <c r="H249" i="1"/>
  <c r="I249" i="1"/>
  <c r="C250" i="1"/>
  <c r="D250" i="1"/>
  <c r="E250" i="1"/>
  <c r="F250" i="1"/>
  <c r="F242" i="1" s="1"/>
  <c r="F241" i="1" s="1"/>
  <c r="G252" i="1"/>
  <c r="H252" i="1"/>
  <c r="I252" i="1"/>
  <c r="G253" i="1"/>
  <c r="H253" i="1"/>
  <c r="I253" i="1"/>
  <c r="G254" i="1"/>
  <c r="H254" i="1"/>
  <c r="I254" i="1"/>
  <c r="G255" i="1"/>
  <c r="H255" i="1"/>
  <c r="I255" i="1"/>
  <c r="G256" i="1"/>
  <c r="H256" i="1"/>
  <c r="I256" i="1"/>
  <c r="C259" i="1"/>
  <c r="D259" i="1"/>
  <c r="H259" i="1" s="1"/>
  <c r="E259" i="1"/>
  <c r="F259" i="1"/>
  <c r="G261" i="1"/>
  <c r="H261" i="1"/>
  <c r="I261" i="1"/>
  <c r="G262" i="1"/>
  <c r="H262" i="1"/>
  <c r="I262" i="1"/>
  <c r="G263" i="1"/>
  <c r="H263" i="1"/>
  <c r="I263" i="1"/>
  <c r="G264" i="1"/>
  <c r="H264" i="1"/>
  <c r="I264" i="1"/>
  <c r="G265" i="1"/>
  <c r="H265" i="1"/>
  <c r="I265" i="1"/>
  <c r="C266" i="1"/>
  <c r="D268" i="1"/>
  <c r="D266" i="1" s="1"/>
  <c r="E268" i="1"/>
  <c r="F268" i="1"/>
  <c r="G269" i="1"/>
  <c r="H269" i="1"/>
  <c r="I269" i="1"/>
  <c r="G270" i="1"/>
  <c r="H270" i="1"/>
  <c r="I270" i="1"/>
  <c r="G271" i="1"/>
  <c r="H271" i="1"/>
  <c r="I271" i="1"/>
  <c r="G272" i="1"/>
  <c r="H272" i="1"/>
  <c r="I272" i="1"/>
  <c r="D273" i="1"/>
  <c r="F273" i="1"/>
  <c r="H273" i="1"/>
  <c r="C274" i="1"/>
  <c r="C273" i="1" s="1"/>
  <c r="E274" i="1"/>
  <c r="E273" i="1" s="1"/>
  <c r="G274" i="1"/>
  <c r="H274" i="1"/>
  <c r="G275" i="1"/>
  <c r="H275" i="1"/>
  <c r="I275" i="1"/>
  <c r="G276" i="1"/>
  <c r="H276" i="1"/>
  <c r="I276" i="1"/>
  <c r="G277" i="1"/>
  <c r="H277" i="1"/>
  <c r="I277" i="1"/>
  <c r="G278" i="1"/>
  <c r="H278" i="1"/>
  <c r="I278" i="1"/>
  <c r="G279" i="1"/>
  <c r="H279" i="1"/>
  <c r="I279" i="1"/>
  <c r="G280" i="1"/>
  <c r="H280" i="1"/>
  <c r="I280" i="1"/>
  <c r="G281" i="1"/>
  <c r="H281" i="1"/>
  <c r="I281" i="1"/>
  <c r="G282" i="1"/>
  <c r="H282" i="1"/>
  <c r="I282" i="1"/>
  <c r="G283" i="1"/>
  <c r="H283" i="1"/>
  <c r="I283" i="1"/>
  <c r="G284" i="1"/>
  <c r="H284" i="1"/>
  <c r="I284" i="1"/>
  <c r="C285" i="1"/>
  <c r="D285" i="1"/>
  <c r="H285" i="1" s="1"/>
  <c r="E285" i="1"/>
  <c r="F285" i="1"/>
  <c r="G285" i="1" s="1"/>
  <c r="G287" i="1"/>
  <c r="H287" i="1"/>
  <c r="I287" i="1"/>
  <c r="G288" i="1"/>
  <c r="H288" i="1"/>
  <c r="I288" i="1"/>
  <c r="G289" i="1"/>
  <c r="H289" i="1"/>
  <c r="I289" i="1"/>
  <c r="C292" i="1"/>
  <c r="D292" i="1"/>
  <c r="H292" i="1" s="1"/>
  <c r="E292" i="1"/>
  <c r="F292" i="1"/>
  <c r="G294" i="1"/>
  <c r="H294" i="1"/>
  <c r="I294" i="1"/>
  <c r="G295" i="1"/>
  <c r="H295" i="1"/>
  <c r="I295" i="1"/>
  <c r="G296" i="1"/>
  <c r="H296" i="1"/>
  <c r="I296" i="1"/>
  <c r="G297" i="1"/>
  <c r="H297" i="1"/>
  <c r="I297" i="1"/>
  <c r="G298" i="1"/>
  <c r="H298" i="1"/>
  <c r="I298" i="1"/>
  <c r="C299" i="1"/>
  <c r="D299" i="1"/>
  <c r="H299" i="1" s="1"/>
  <c r="E299" i="1"/>
  <c r="F299" i="1"/>
  <c r="G299" i="1" s="1"/>
  <c r="G301" i="1"/>
  <c r="H301" i="1"/>
  <c r="I301" i="1"/>
  <c r="G302" i="1"/>
  <c r="H302" i="1"/>
  <c r="I302" i="1"/>
  <c r="G303" i="1"/>
  <c r="H303" i="1"/>
  <c r="I303" i="1"/>
  <c r="G304" i="1"/>
  <c r="H304" i="1"/>
  <c r="I304" i="1"/>
  <c r="G305" i="1"/>
  <c r="H305" i="1"/>
  <c r="I305" i="1"/>
  <c r="J306" i="1"/>
  <c r="C311" i="1"/>
  <c r="D311" i="1"/>
  <c r="E311" i="1"/>
  <c r="F311" i="1"/>
  <c r="G312" i="1"/>
  <c r="H312" i="1"/>
  <c r="I312" i="1"/>
  <c r="G313" i="1"/>
  <c r="H313" i="1"/>
  <c r="I313" i="1"/>
  <c r="C314" i="1"/>
  <c r="C310" i="1" s="1"/>
  <c r="D314" i="1"/>
  <c r="E314" i="1"/>
  <c r="E310" i="1" s="1"/>
  <c r="F314" i="1"/>
  <c r="G314" i="1" s="1"/>
  <c r="G315" i="1"/>
  <c r="H315" i="1"/>
  <c r="I315" i="1"/>
  <c r="G316" i="1"/>
  <c r="H316" i="1"/>
  <c r="I316" i="1"/>
  <c r="E318" i="1"/>
  <c r="F318" i="1"/>
  <c r="E319" i="1"/>
  <c r="F319" i="1"/>
  <c r="E321" i="1"/>
  <c r="F321" i="1"/>
  <c r="G268" i="1" l="1"/>
  <c r="F320" i="1"/>
  <c r="H250" i="1"/>
  <c r="H268" i="1"/>
  <c r="E266" i="1"/>
  <c r="E320" i="1"/>
  <c r="I250" i="1"/>
  <c r="H221" i="1"/>
  <c r="I217" i="1"/>
  <c r="H136" i="1"/>
  <c r="H128" i="1"/>
  <c r="I104" i="1"/>
  <c r="H76" i="1"/>
  <c r="I67" i="1"/>
  <c r="G67" i="1"/>
  <c r="I62" i="1"/>
  <c r="I59" i="1"/>
  <c r="I46" i="1"/>
  <c r="I37" i="1"/>
  <c r="H314" i="1"/>
  <c r="I58" i="1"/>
  <c r="H37" i="1"/>
  <c r="I314" i="1"/>
  <c r="I243" i="1"/>
  <c r="I235" i="1"/>
  <c r="G217" i="1"/>
  <c r="H217" i="1"/>
  <c r="G213" i="1"/>
  <c r="G104" i="1"/>
  <c r="H104" i="1"/>
  <c r="H57" i="1"/>
  <c r="D310" i="1"/>
  <c r="G235" i="1"/>
  <c r="F212" i="1"/>
  <c r="E118" i="1"/>
  <c r="H14" i="1"/>
  <c r="H220" i="1"/>
  <c r="H213" i="1"/>
  <c r="F179" i="1"/>
  <c r="E36" i="1"/>
  <c r="G33" i="1"/>
  <c r="H32" i="1"/>
  <c r="F310" i="1"/>
  <c r="D242" i="1"/>
  <c r="G250" i="1"/>
  <c r="H170" i="1"/>
  <c r="F127" i="1"/>
  <c r="C118" i="1"/>
  <c r="G220" i="1"/>
  <c r="D127" i="1"/>
  <c r="H133" i="1"/>
  <c r="H30" i="1"/>
  <c r="G30" i="1"/>
  <c r="I30" i="1"/>
  <c r="G16" i="1"/>
  <c r="H16" i="1"/>
  <c r="D258" i="1"/>
  <c r="D241" i="1"/>
  <c r="H241" i="1" s="1"/>
  <c r="H242" i="1"/>
  <c r="F176" i="1"/>
  <c r="I177" i="1"/>
  <c r="I83" i="1"/>
  <c r="E290" i="1"/>
  <c r="C290" i="1"/>
  <c r="C291" i="1"/>
  <c r="F266" i="1"/>
  <c r="E242" i="1"/>
  <c r="E241" i="1" s="1"/>
  <c r="C242" i="1"/>
  <c r="C241" i="1" s="1"/>
  <c r="D215" i="1"/>
  <c r="H215" i="1" s="1"/>
  <c r="F206" i="1"/>
  <c r="D212" i="1"/>
  <c r="D179" i="1"/>
  <c r="H179" i="1" s="1"/>
  <c r="D177" i="1"/>
  <c r="G177" i="1" s="1"/>
  <c r="F118" i="1"/>
  <c r="D118" i="1"/>
  <c r="D83" i="1"/>
  <c r="H83" i="1" s="1"/>
  <c r="C56" i="1"/>
  <c r="C55" i="1" s="1"/>
  <c r="I57" i="1"/>
  <c r="I42" i="1"/>
  <c r="C36" i="1"/>
  <c r="F19" i="1"/>
  <c r="D19" i="1"/>
  <c r="G18" i="1"/>
  <c r="F6" i="1"/>
  <c r="D6" i="1"/>
  <c r="H311" i="1"/>
  <c r="F290" i="1"/>
  <c r="D290" i="1"/>
  <c r="E291" i="1"/>
  <c r="I274" i="1"/>
  <c r="G273" i="1"/>
  <c r="I268" i="1"/>
  <c r="I259" i="1"/>
  <c r="G259" i="1"/>
  <c r="E258" i="1"/>
  <c r="C258" i="1"/>
  <c r="I232" i="1"/>
  <c r="I221" i="1"/>
  <c r="G221" i="1"/>
  <c r="I215" i="1"/>
  <c r="I212" i="1"/>
  <c r="G212" i="1"/>
  <c r="I207" i="1"/>
  <c r="E206" i="1"/>
  <c r="C206" i="1"/>
  <c r="I179" i="1"/>
  <c r="I136" i="1"/>
  <c r="G136" i="1"/>
  <c r="D135" i="1"/>
  <c r="I128" i="1"/>
  <c r="E127" i="1"/>
  <c r="C127" i="1"/>
  <c r="H119" i="1"/>
  <c r="D36" i="1"/>
  <c r="I33" i="1"/>
  <c r="I32" i="1"/>
  <c r="G32" i="1"/>
  <c r="H26" i="1"/>
  <c r="E19" i="1"/>
  <c r="C19" i="1"/>
  <c r="I7" i="1"/>
  <c r="G7" i="1"/>
  <c r="E6" i="1"/>
  <c r="C6" i="1"/>
  <c r="G310" i="1"/>
  <c r="I310" i="1"/>
  <c r="H310" i="1"/>
  <c r="G241" i="1"/>
  <c r="I241" i="1"/>
  <c r="G290" i="1"/>
  <c r="I290" i="1"/>
  <c r="H290" i="1"/>
  <c r="E257" i="1"/>
  <c r="C257" i="1"/>
  <c r="I311" i="1"/>
  <c r="G311" i="1"/>
  <c r="I299" i="1"/>
  <c r="I292" i="1"/>
  <c r="G292" i="1"/>
  <c r="F291" i="1"/>
  <c r="D291" i="1"/>
  <c r="I285" i="1"/>
  <c r="I273" i="1"/>
  <c r="I242" i="1"/>
  <c r="G242" i="1"/>
  <c r="D234" i="1"/>
  <c r="H234" i="1" s="1"/>
  <c r="H235" i="1"/>
  <c r="I234" i="1"/>
  <c r="I206" i="1"/>
  <c r="G118" i="1"/>
  <c r="I118" i="1"/>
  <c r="H118" i="1"/>
  <c r="E56" i="1"/>
  <c r="E55" i="1" s="1"/>
  <c r="G19" i="1"/>
  <c r="I19" i="1"/>
  <c r="H19" i="1"/>
  <c r="H6" i="1"/>
  <c r="F5" i="1"/>
  <c r="G6" i="1"/>
  <c r="I6" i="1"/>
  <c r="D5" i="1"/>
  <c r="E175" i="1"/>
  <c r="C175" i="1"/>
  <c r="F175" i="1"/>
  <c r="G127" i="1"/>
  <c r="I127" i="1"/>
  <c r="H127" i="1"/>
  <c r="G75" i="1"/>
  <c r="I75" i="1"/>
  <c r="H75" i="1"/>
  <c r="G66" i="1"/>
  <c r="I66" i="1"/>
  <c r="H66" i="1"/>
  <c r="F56" i="1"/>
  <c r="D56" i="1"/>
  <c r="G40" i="1"/>
  <c r="F36" i="1"/>
  <c r="I40" i="1"/>
  <c r="E5" i="1"/>
  <c r="C5" i="1"/>
  <c r="I229" i="1"/>
  <c r="I227" i="1"/>
  <c r="I220" i="1"/>
  <c r="I176" i="1"/>
  <c r="I170" i="1"/>
  <c r="I133" i="1"/>
  <c r="G133" i="1"/>
  <c r="I121" i="1"/>
  <c r="I119" i="1"/>
  <c r="G119" i="1"/>
  <c r="I107" i="1"/>
  <c r="I84" i="1"/>
  <c r="I76" i="1"/>
  <c r="G76" i="1"/>
  <c r="G42" i="1"/>
  <c r="G20" i="1"/>
  <c r="I16" i="1"/>
  <c r="I14" i="1"/>
  <c r="I26" i="1"/>
  <c r="H291" i="1" l="1"/>
  <c r="C306" i="1"/>
  <c r="H135" i="1"/>
  <c r="G135" i="1"/>
  <c r="G266" i="1"/>
  <c r="I266" i="1"/>
  <c r="G179" i="1"/>
  <c r="G215" i="1"/>
  <c r="F258" i="1"/>
  <c r="E306" i="1"/>
  <c r="D176" i="1"/>
  <c r="H177" i="1"/>
  <c r="D206" i="1"/>
  <c r="H212" i="1"/>
  <c r="G83" i="1"/>
  <c r="D257" i="1"/>
  <c r="H258" i="1"/>
  <c r="H266" i="1"/>
  <c r="E52" i="1"/>
  <c r="G36" i="1"/>
  <c r="I36" i="1"/>
  <c r="H36" i="1"/>
  <c r="H56" i="1"/>
  <c r="D55" i="1"/>
  <c r="D52" i="1"/>
  <c r="G291" i="1"/>
  <c r="I291" i="1"/>
  <c r="G234" i="1"/>
  <c r="C52" i="1"/>
  <c r="F55" i="1"/>
  <c r="G56" i="1"/>
  <c r="I56" i="1"/>
  <c r="I175" i="1"/>
  <c r="G5" i="1"/>
  <c r="I5" i="1"/>
  <c r="F52" i="1"/>
  <c r="H5" i="1"/>
  <c r="C308" i="1" l="1"/>
  <c r="E308" i="1"/>
  <c r="G206" i="1"/>
  <c r="H206" i="1"/>
  <c r="H176" i="1"/>
  <c r="D175" i="1"/>
  <c r="G176" i="1"/>
  <c r="F257" i="1"/>
  <c r="H257" i="1" s="1"/>
  <c r="G258" i="1"/>
  <c r="I258" i="1"/>
  <c r="G55" i="1"/>
  <c r="I55" i="1"/>
  <c r="H52" i="1"/>
  <c r="G52" i="1"/>
  <c r="I52" i="1"/>
  <c r="H55" i="1"/>
  <c r="G257" i="1" l="1"/>
  <c r="I257" i="1"/>
  <c r="F306" i="1"/>
  <c r="H175" i="1"/>
  <c r="D306" i="1"/>
  <c r="G175" i="1"/>
  <c r="G306" i="1" l="1"/>
  <c r="H306" i="1"/>
  <c r="D308" i="1"/>
  <c r="I306" i="1"/>
  <c r="F308" i="1"/>
  <c r="G308" i="1" l="1"/>
  <c r="I308" i="1"/>
  <c r="H308" i="1"/>
</calcChain>
</file>

<file path=xl/sharedStrings.xml><?xml version="1.0" encoding="utf-8"?>
<sst xmlns="http://schemas.openxmlformats.org/spreadsheetml/2006/main" count="430" uniqueCount="356">
  <si>
    <t>тыс. руб.</t>
  </si>
  <si>
    <t>Код</t>
  </si>
  <si>
    <t>Наименование</t>
  </si>
  <si>
    <t>1 00 00000 00 0000 000</t>
  </si>
  <si>
    <t>НАЛОГОВЫЕ И НЕНАЛОГОВЫЕ ДОХОДЫ</t>
  </si>
  <si>
    <t>НАЛОГОВЫЕ ДОХОДЫ</t>
  </si>
  <si>
    <t>1 01 00000 00 0000 000</t>
  </si>
  <si>
    <t>НАЛОГИ НА ПРИБЫЛЬ, ДОХОДЫ</t>
  </si>
  <si>
    <t>1 01 02000 01 0000 110</t>
  </si>
  <si>
    <t xml:space="preserve">Налог на доходы физических лиц </t>
  </si>
  <si>
    <t>1 03 00000 00 0000 000</t>
  </si>
  <si>
    <t>НАЛОГИ НА ТОВАРЫ (РАБОТЫ, УСЛУГИ), РЕАЛИЗУЕМЫЕ НА ТЕРРИТОРИИ РОССИЙСКОЙ ФЕДЕРАЦИИ</t>
  </si>
  <si>
    <t>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</si>
  <si>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</si>
  <si>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1 03 02240 01 0000 110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</si>
  <si>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</si>
  <si>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1 03 02250 01 0000 110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</si>
  <si>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</si>
  <si>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1 03 02260 01 0000 110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</si>
  <si>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</si>
  <si>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 xml:space="preserve">1 05 00000 00 0000 000 </t>
  </si>
  <si>
    <t>НАЛОГИ НА СОВОКУПНЫЙ ДОХОД</t>
  </si>
  <si>
    <t>1 05 03000 01 0000 110</t>
  </si>
  <si>
    <t xml:space="preserve">Единый сельскохозяйственный налог </t>
  </si>
  <si>
    <t>1 06 00000 00 0000 000</t>
  </si>
  <si>
    <t>НАЛОГИ НА ИМУЩЕСТВО</t>
  </si>
  <si>
    <t>1 06 01000 00 0000 110</t>
  </si>
  <si>
    <t>1 06 06000 00 0000 110</t>
  </si>
  <si>
    <t>НЕНАЛОГОВЫЕ ДОХОДЫ</t>
  </si>
  <si>
    <t xml:space="preserve">1 11 00000 00 0000 000 </t>
  </si>
  <si>
    <t>ДОХОДЫ ОТ ИСПОЛЬЗОВАНИЯ ИМУЩЕСТВА, НАХОДЯЩЕГОСЯ В ГОСУДАРСТВЕННОЙ И МУНИЦИПАЛЬНОЙ СОБСТВЕННОСТИ</t>
  </si>
  <si>
    <t xml:space="preserve">1 11 05010 00 0000 120 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</si>
  <si>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</si>
  <si>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1 11 05070 00 0000 120 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</si>
  <si>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</si>
  <si>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1 11 07010 00 0000 120 </t>
  </si>
  <si>
    <t xml:space="preserve">Доходы от перечисления части прибыли государственных и муниципальных унитарных предприятий, остающейся после уплаты налогов и обязательных платежей </t>
  </si>
  <si>
    <t>1 11 09040 00 0000 120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</si>
  <si>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 бюджетных и автономных учреждений, а также имущества государственных и муниципальных унитарных предприятий, в том числе казенных) (прогноз администратора доходов)</t>
  </si>
  <si>
    <t>1 13 02000 00 0000 130</t>
  </si>
  <si>
    <t>Доходы от компенсации затрат государства</t>
  </si>
  <si>
    <t>1 14 00000 00 0000 000</t>
  </si>
  <si>
    <t>ДОХОДЫ ОТ ПРОДАЖИ МАТЕРИАЛЬНЫХ И НЕМАТЕРИАЛЬНЫХ АКТИВОВ</t>
  </si>
  <si>
    <t>1 14 02050 10 0000 410</t>
  </si>
  <si>
    <t>1 14 06010 00 0000 430</t>
  </si>
  <si>
    <t xml:space="preserve">Доходы    от    продажи    земельных    участков, государственная  собственность  на   которые   не разграничена </t>
  </si>
  <si>
    <t>1 14 06020 00 0000 430</t>
  </si>
  <si>
    <t>Доходы    от    продажи    земельных    участков, государственная  собственность  на   которые   разграничена (за исключением земельных участков бюджетных и автономных учреждений)</t>
  </si>
  <si>
    <t>1 16 00000 00 0000 000</t>
  </si>
  <si>
    <t>ШТРАФЫ, САНКЦИИ, ВОЗМЕЩЕНИЕ УЩЕРБА</t>
  </si>
  <si>
    <t>1 16 33050 10 0000 140</t>
  </si>
  <si>
    <t>Денежные взыскания (штрафы) за нарушение законодательства Российской Федерации о размещении заказов на поставки товаров, выполнения работ, оказания услуг</t>
  </si>
  <si>
    <t>1 16 51040 02 0000 140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</si>
  <si>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</si>
  <si>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2 00 00000 00 0000 000</t>
  </si>
  <si>
    <t>БЕЗВОЗМЕЗДНЫЕ ПОСТУПЛЕНИЯ</t>
  </si>
  <si>
    <t>2 02 01000 00 0000 151</t>
  </si>
  <si>
    <t>Дотации бюджетам субъектов Российской Федерации и муниципальных образований</t>
  </si>
  <si>
    <t>2 02 01001 10 0001 151</t>
  </si>
  <si>
    <t>Дотации бюджетам поселений на выравнивание бюджетной обеспеченности из районного фонда финансовой поддержки поселений</t>
  </si>
  <si>
    <t>2 02 01001 10 0002 151</t>
  </si>
  <si>
    <t xml:space="preserve">Дотация бюджетам поселений на выравнивание бюджетной обеспеченности за счет субвенций бюджету муниципального района на исполнение государственных полномочий по расчету и предоставлению дотаций поселениям </t>
  </si>
  <si>
    <t>2 02 02000 00 0000 151</t>
  </si>
  <si>
    <t>Субсидии бюджетам субъектов Российской Федерации и муниципальных образований (межбюджетные субсидии)</t>
  </si>
  <si>
    <t>2 02 02051 10 0000 151</t>
  </si>
  <si>
    <t>Субсидии бюджетам поселений на реализацию федеральных целевых программ</t>
  </si>
  <si>
    <t>2 02 02999 00 0000 151</t>
  </si>
  <si>
    <t>Прочие субсидии</t>
  </si>
  <si>
    <t xml:space="preserve"> 2 02 02999 10 0037 151</t>
  </si>
  <si>
    <t>Субсидия на капитальный ремонт и ремонт дворовых территорий многоквартирных домов, проездов к дворовым территориям многоквартирных домов населенных пунктов за счет средств областного дорожного фонда</t>
  </si>
  <si>
    <t xml:space="preserve"> 2 02 02999 10 0038 151</t>
  </si>
  <si>
    <t>Субсидия на капитальный ремонт и ремонт автомобильных дорог общего пользования населенных пунктов за счет средств областного дорожного фонда</t>
  </si>
  <si>
    <t>2 02 03000 00 0000 151</t>
  </si>
  <si>
    <t>Субвенции от других бюджетов бюджетной системы Российской Федерации</t>
  </si>
  <si>
    <t>2 02 04000 00 0000 151</t>
  </si>
  <si>
    <t>Иные межбюджетные трансферты</t>
  </si>
  <si>
    <t>2 02 04999 10 0001 151</t>
  </si>
  <si>
    <t>Иные межбюджетные трансферты бюджетам поселений из бюджета Энгельсского муниципального района</t>
  </si>
  <si>
    <t>2 02 04999 10 0006 151</t>
  </si>
  <si>
    <t>Межбюджетные трансферты бюджетам поселений области за счет резервного фонда</t>
  </si>
  <si>
    <t>2 07 05000 10 0000 180</t>
  </si>
  <si>
    <t>Прочие безвозмездные поступления</t>
  </si>
  <si>
    <t>2 19 05000 10 0000 151</t>
  </si>
  <si>
    <t>Возврат остатков субсидий, субвенций и иных межбюджетных трансфертов, имеющих целевое назначение, прошлых лет из бюджетов поселений</t>
  </si>
  <si>
    <t>ВСЕГО ДОХОДОВ</t>
  </si>
  <si>
    <t>РАСХОДЫ</t>
  </si>
  <si>
    <t>0100</t>
  </si>
  <si>
    <t>Общегосударственные вопросы</t>
  </si>
  <si>
    <t>0102-0106</t>
  </si>
  <si>
    <t>Государственное управление</t>
  </si>
  <si>
    <t>-заработная плата с начислениями на оплату труда</t>
  </si>
  <si>
    <t>- коммунальные услуги</t>
  </si>
  <si>
    <t>0102</t>
  </si>
  <si>
    <t>Функционирование высшего должностного лица субъекта РФ и органа местного самоуправления</t>
  </si>
  <si>
    <t>Энгельсский городской Совет депутатов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</si>
  <si>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</si>
  <si>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</si>
  <si>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- заработная плата с начислениями на оплату труда</t>
  </si>
  <si>
    <t>- прочие расходы (командировочные расходы, Наше слово", обсл.орг.техники, хоз.товары, канц.товары, орг.техника, открытки, цветы, "Гарант")</t>
  </si>
  <si>
    <t>0104</t>
  </si>
  <si>
    <t>Функционирование Правительства РФ, высших органов исполнительной власти субъектов РФ, местных администраций</t>
  </si>
  <si>
    <t xml:space="preserve"> </t>
  </si>
  <si>
    <t>- прочие расходы</t>
  </si>
  <si>
    <t xml:space="preserve">расходы на ликвидационную комиссию и выплату среднемесячного заработка на период трудоустройства </t>
  </si>
  <si>
    <t>МБТ ЭМР по архитектуре и градостроительству</t>
  </si>
  <si>
    <t>МБТ ЭМР по ГО и ЧС</t>
  </si>
  <si>
    <t>МБТ ЭМР  по торговле и бытовому обслуживанию</t>
  </si>
  <si>
    <t>0106</t>
  </si>
  <si>
    <t>Обеспечение деятельности финансовых, налоговых и таможенных органов и органов надзора</t>
  </si>
  <si>
    <t>Управление финансов</t>
  </si>
  <si>
    <t>МБТ ЭМР по исполнению бюджета</t>
  </si>
  <si>
    <t>0107</t>
  </si>
  <si>
    <t>Обеспечение проведения выборов и референдумов</t>
  </si>
  <si>
    <t>0111</t>
  </si>
  <si>
    <t xml:space="preserve">Резервный фонд </t>
  </si>
  <si>
    <t>0113</t>
  </si>
  <si>
    <t xml:space="preserve">Другие общегосударственные вопросы  </t>
  </si>
  <si>
    <t>МБУ Благоустройство, в т.ч.:</t>
  </si>
  <si>
    <t>субсидии на выполнение муниципального задания</t>
  </si>
  <si>
    <t>в том числе:</t>
  </si>
  <si>
    <t>Оплата труда</t>
  </si>
  <si>
    <t>Начисления на оплату труда</t>
  </si>
  <si>
    <t>Оплата услуг связи</t>
  </si>
  <si>
    <t>Коммунальные услуги</t>
  </si>
  <si>
    <t>Услуги по содержанию имущества</t>
  </si>
  <si>
    <t>Прочие услуги</t>
  </si>
  <si>
    <t xml:space="preserve">Прочие расходы </t>
  </si>
  <si>
    <t>Увеличение стоимости основных средств</t>
  </si>
  <si>
    <t>Увеличение стоимости материальных запасов</t>
  </si>
  <si>
    <t>субсидии на иные цели</t>
  </si>
  <si>
    <t xml:space="preserve">Погашение кредиторской задолженности </t>
  </si>
  <si>
    <t>Долгосрочная целевая программа «Противодействие коррупции в муниципальном образовании город Энгельс Энгельсского муниципального района Саратовской области на 2012 год»</t>
  </si>
  <si>
    <t>Долгосрочная целевая программа "Развитие малого и среднего предпринимательства в муниципальном образовании город Энгельс Энгельсского муниципального района Саратовской области на 2011-2012 годы"</t>
  </si>
  <si>
    <t>Субсидии на оплату членских взносов в Ассоциацию "Совет муниципальных образований Саратовской области"</t>
  </si>
  <si>
    <t>Создание условий для деятельности добровольных формирований населения по охране общественного порядка, МБТ</t>
  </si>
  <si>
    <t>Оценка недвижимости, признание прав и регулирование отношений по государственной и муниципальной собственности (Комитет по имуществу)</t>
  </si>
  <si>
    <t>Прочие расходы, в том числе:</t>
  </si>
  <si>
    <t>оплата по исполнительным листам</t>
  </si>
  <si>
    <t>резервный фонд</t>
  </si>
  <si>
    <t>выкуп нежилого помещения</t>
  </si>
  <si>
    <t>праздничные мероприятия и поддержка малого предпринимательства</t>
  </si>
  <si>
    <t>обеспечение безопасности на водных объектах</t>
  </si>
  <si>
    <t>участие в профилактике терроризма и экстремизма</t>
  </si>
  <si>
    <t>услуги по содействию в обеспечении охраны общественного правопорядка и безопасности (казаки)</t>
  </si>
  <si>
    <t>4501220</t>
  </si>
  <si>
    <t>Оказание поддержки социально ориентированным некоммерческим организациям в пределах полномочий, установленных ст. 31.1 и 31.3 ФЗ  № 7-ФЗ от 12.01.1996 г. (ТОСы) Проект ДЦП на 2014 год</t>
  </si>
  <si>
    <t>5210300</t>
  </si>
  <si>
    <t>МБТ ЭМР на транспортное обслуживание</t>
  </si>
  <si>
    <t>0200</t>
  </si>
  <si>
    <t>Национальная оборона (ВУС в ПМО)</t>
  </si>
  <si>
    <t>0300</t>
  </si>
  <si>
    <t>Национальная безопасность и правоохранительная деятельность</t>
  </si>
  <si>
    <t>Мероприятия по предупреждению и ликвидации последствий чрезвычайных ситуаций и стихийных бедствий</t>
  </si>
  <si>
    <t>- прочие расходы, МБТ ЭМР по ГО и ЧС</t>
  </si>
  <si>
    <t>Мероприятия по гражданской обороне</t>
  </si>
  <si>
    <t xml:space="preserve">Долгосрочная целевая программа "Обеспечение первичных мер пожарной безопасности в границах муниципального образования город Энгельс Энгельсского муниципального района Саратовской области" на 2012-2013 годы, МБТ ЭМР </t>
  </si>
  <si>
    <t>МБТ ЭМР на обеспечение аварийно-спасательных организаций</t>
  </si>
  <si>
    <t>5210607</t>
  </si>
  <si>
    <t>5210636</t>
  </si>
  <si>
    <t>МБТ ЭМР на обеспечение первичных мер пожарной безопасности</t>
  </si>
  <si>
    <t>0400</t>
  </si>
  <si>
    <t>Национальная экономика</t>
  </si>
  <si>
    <t>0408</t>
  </si>
  <si>
    <t>Транспорт</t>
  </si>
  <si>
    <t>Выпадающие доходы в связи с применением регулируемых тарифов, МБТ</t>
  </si>
  <si>
    <t>приобретение иных основных средств</t>
  </si>
  <si>
    <t>МБТ ЭМР выпадающие доходы в связи с применением регулируемых тарифов</t>
  </si>
  <si>
    <t>МБТ ЭМР на приобретение иных основных средств</t>
  </si>
  <si>
    <t>0409</t>
  </si>
  <si>
    <t>Бюджетные инвестиции в объекты кап. строительства</t>
  </si>
  <si>
    <t>006</t>
  </si>
  <si>
    <t>- субсидии юридическим лицам (МКП Городское хоз-во)</t>
  </si>
  <si>
    <t>500</t>
  </si>
  <si>
    <t>- выполнение функций органами местного самоуправления (дислокация дорожных знаков)</t>
  </si>
  <si>
    <t>- субсидии юридическим лицам (МКП Энгельсгорсвет обслуживание светофорных объектов)</t>
  </si>
  <si>
    <t>кредиторская задолженность за 2013 год УЖКХ</t>
  </si>
  <si>
    <t>Ведомственная целевая программа "Ремонт автомобильных дорог общего пользования в границах Энгельсского муниципального района Саратовской области на 2014 год</t>
  </si>
  <si>
    <t>- субсидии юридическим лицам (ремонт дорог)</t>
  </si>
  <si>
    <t>Долгосрочная целевая программа «Ремонт внутридворовых территорий многоквартирных домов и проездов к внутридворовым территориям многоквартирных домов, расположенных на территории муниципального образования город Энгельс Энгельсского муниципального района Саратовской области на 2012 год»</t>
  </si>
  <si>
    <t>в т.ч. средства муниципального дорожного фонда</t>
  </si>
  <si>
    <t>Средства областного бюджета (ремонт автомобильных дорог)</t>
  </si>
  <si>
    <t>Ведомственная целевая программа "Ремонт дворовых территорий многоквартирных домов и проездов к дворовым территориям многоквартирных домов, расположенных на территории Энгельсского муниципального района Саратовской области, на 2014 год"</t>
  </si>
  <si>
    <t>5210119, 5220610</t>
  </si>
  <si>
    <t>Средства областного бюджета (ремонт дворовых территорий)</t>
  </si>
  <si>
    <r>
      <t xml:space="preserve">Долгосрочная целевая программа "Повышение безопасности дорожного движения на территории муниципального образования город Энгельс Энгельсского муниципального района Саратовской области на 2013-2015 годы" </t>
    </r>
    <r>
      <rPr>
        <sz val="11"/>
        <rFont val="Arial Narrow"/>
        <family val="2"/>
        <charset val="204"/>
      </rPr>
      <t xml:space="preserve"> (горизонтальная и пешеходная разметка)</t>
    </r>
  </si>
  <si>
    <t>- субсидии юридическим лицам</t>
  </si>
  <si>
    <t xml:space="preserve">- выполнение функций органами местного самоуправления </t>
  </si>
  <si>
    <t xml:space="preserve">Долгосрочная целевая программа "Доступная среда на территории муниципального образования город Энгельс Энгельсского муниципального района Саратовской области" на 2011-2012 годы </t>
  </si>
  <si>
    <t>в том числе средства областного бюджета</t>
  </si>
  <si>
    <t>Долгосрочная целевая программа "Ремонт улично-дорожной сети муниципального образования город Энгельс Энгельсского муниципального района Саратовской области на 2011-2012 годы" (кредиторка)</t>
  </si>
  <si>
    <t>Долгосрочная целевая программа «Ремонт автомобильных дорог общего пользования в границах муниципального образования город Энгельс Энгельсского муниципального района Саратовской области на 2012 год»</t>
  </si>
  <si>
    <t>МБТ ЭМР на содержание дорог</t>
  </si>
  <si>
    <t>МБТ ЭМР на содержание дорог (ПМО)</t>
  </si>
  <si>
    <t>МБТ ЭМР на ремонт дорог</t>
  </si>
  <si>
    <t>МБТ на капитальный ремонт дорог</t>
  </si>
  <si>
    <t>МБТ ЭМР обеспечение БДД тех.ср-вами регулирования дорожного движения (ПМО)</t>
  </si>
  <si>
    <t>Ведомственная целевая программа ЭМР «Ремонт автомобильных дорог общего пользования в границах Энгельсского муниципального района Саратовской области на 2014 год» (проект)</t>
  </si>
  <si>
    <t>Ведомственная целевая программа ЭМР  «Ремонт дворовых территорий многоквартирных домов и проездов к дворовым территориям многоквартирных домов, расположенных на территории Энгельсского муниципального района Саратовской области,  на 2014 год» (проект)</t>
  </si>
  <si>
    <t>0412</t>
  </si>
  <si>
    <t>Другие вопросы в области национальной экономики</t>
  </si>
  <si>
    <t xml:space="preserve">МБТ ЭМР на подготовку документов территориального планирования, проведение мероприятий в области архитектуры и градостроительства </t>
  </si>
  <si>
    <t>МБТ ЭМР по земельному контролю</t>
  </si>
  <si>
    <t>7954000</t>
  </si>
  <si>
    <t>ДЦП "Развитие малого и среднего предпринимательства в МО г.Энгельс ЭМР Саратовской области на 2013 год"</t>
  </si>
  <si>
    <t>0500</t>
  </si>
  <si>
    <t>Жилищно-коммунальное хозяйство</t>
  </si>
  <si>
    <t>0501</t>
  </si>
  <si>
    <t>Жилищное хозяйство</t>
  </si>
  <si>
    <t>102, 104 направление</t>
  </si>
  <si>
    <t>за счет средств соц.найма</t>
  </si>
  <si>
    <t>в т.ч. 100 направление</t>
  </si>
  <si>
    <t xml:space="preserve">Жилищное строительство, в том числе:                    </t>
  </si>
  <si>
    <t>Обеспечение мероприятий по переселению граждан из аварийного жилищного фонда за счет средств областного бюджета</t>
  </si>
  <si>
    <t>МБТ ЭМР на замену и модернизацию лифтового оборудования</t>
  </si>
  <si>
    <t>Долгосрочная целевая программа "Переселение граждан Энгельсского муниципального района из аварийного жилищного фонда в 2013 - 2015 годах</t>
  </si>
  <si>
    <t>МБТ ЭМР на капитальный ремонт жилищного фонда (ПМО)</t>
  </si>
  <si>
    <t>Средства областного бюджета  (ПМО)</t>
  </si>
  <si>
    <t>Долгосрочная целевая программа "Сохранение выявленных объектов культурного наследия на территории муниципального образования город Энгельс Энгельсского муниципального района Саратовской области, находящихся в муниципальной собственности, на 2011-2020 годы"</t>
  </si>
  <si>
    <t>Долгосрочная целевая программа "Энергосбережение и повышение энергетической эффективности муниципального образования город Энгельс на период с 2011 по 2020 годы"</t>
  </si>
  <si>
    <t>Долгосрочная целевая программа «Переселение граждан из непригодного для проживания жилищного фонда расположенного на территории муниципального образования город Энгельс Энгельсского муниципального района Саратовской области» на 2012-2061 годы</t>
  </si>
  <si>
    <t>Долгосрочная целевая программа "Переселению граждан ЭМР из аварийного жилищного фонда в 2013-2015 годах"</t>
  </si>
  <si>
    <t xml:space="preserve">Ведомственная целевая программа ЭМР  «Ремонт дворовых территорий многоквартирных домов и проездов к дворовым территориям многоквартирных домов, расположенных на территории Энгельсского муниципального района Саратовской области,  на 2014 год» (проект) </t>
  </si>
  <si>
    <t>0502</t>
  </si>
  <si>
    <t>Коммунальное хозяйство</t>
  </si>
  <si>
    <t>0503</t>
  </si>
  <si>
    <t>Благоустройство</t>
  </si>
  <si>
    <t>Уличное освещение:</t>
  </si>
  <si>
    <t>5210618, 5210629, 5210630</t>
  </si>
  <si>
    <t>МБТ ЭМР на уличное освещение</t>
  </si>
  <si>
    <t>Озеленение:</t>
  </si>
  <si>
    <t>Организация и содержание мест захоронения:</t>
  </si>
  <si>
    <t>5210621, 5210633</t>
  </si>
  <si>
    <t xml:space="preserve">МБТ ЭМР на содержание мест захоронений </t>
  </si>
  <si>
    <t>5210622</t>
  </si>
  <si>
    <t>МБТ ЭМР на компенсацию убытков</t>
  </si>
  <si>
    <t>5210620, 5210632</t>
  </si>
  <si>
    <t>МБТ ЭМР на прочие мероприятия по благоустройству</t>
  </si>
  <si>
    <t>Долгосрочная целевая программа "Обеспечение первичных мер пожарной безопасности в границах муниципального образования город Энгельс Энгельсского муниципального района Саратовской области" на 2012-2013 годы</t>
  </si>
  <si>
    <t>Долгосрочная целевая программа "Светлый город" на 2011-2013 годы</t>
  </si>
  <si>
    <t>0505</t>
  </si>
  <si>
    <t>Другие вопросы в области жилищно-коммунального хозяйства, в том числе:</t>
  </si>
  <si>
    <t>211,213</t>
  </si>
  <si>
    <t>МБТ ЭМР на организацию похоронного дела</t>
  </si>
  <si>
    <t>0700</t>
  </si>
  <si>
    <t>Содержание МБУ "Энгельсская молодежь", СТЦ</t>
  </si>
  <si>
    <t xml:space="preserve">Заработная плата, начисления на з/плату </t>
  </si>
  <si>
    <t>Оплата налога на имущество и транспортного налога</t>
  </si>
  <si>
    <t>Проведение мероприятий в области молодежной политики</t>
  </si>
  <si>
    <t>Долгосрочная целевая программа "Город молодежи" на 2010-2012 годы</t>
  </si>
  <si>
    <t>0800</t>
  </si>
  <si>
    <t>Культура, кинематография  - всего</t>
  </si>
  <si>
    <t>0801</t>
  </si>
  <si>
    <t>611</t>
  </si>
  <si>
    <t>7950300</t>
  </si>
  <si>
    <t>0804</t>
  </si>
  <si>
    <t>Другие вопросы в области культуры, кинематографии, в том числе:</t>
  </si>
  <si>
    <t>расходы на содержание управления культуры, спорта и молодежной политике, в том числе:</t>
  </si>
  <si>
    <t>223</t>
  </si>
  <si>
    <t>Долгосрочная целевая программа "Развитие культуры на территории муниципального образования город Энгельс Энгельсского муниципального района Саратовской области" на 2012-2013 годы</t>
  </si>
  <si>
    <t>расходы на содержание МБУ "Централизованная бухгалтерия муниципальных учреждений культуры, спорта и молодежной политики МО г.Энгельс ЭМР Саратовской области", в том числе:</t>
  </si>
  <si>
    <t>Социальная политика</t>
  </si>
  <si>
    <t>соц. помощь гражданам</t>
  </si>
  <si>
    <t>2500090</t>
  </si>
  <si>
    <t>мероприятия в области соц.политики</t>
  </si>
  <si>
    <t>1101</t>
  </si>
  <si>
    <t>Физическая культура и спорт</t>
  </si>
  <si>
    <t>Ведомственная целевая программа "Развитие физической культуры и спорта на территории муниципального образования город Энгельс Энгельсского муниципального района Саратовской области" на 2014-2016 годы, в том числе:</t>
  </si>
  <si>
    <t>1301</t>
  </si>
  <si>
    <t>Обслуживание муниципального долга</t>
  </si>
  <si>
    <t>1403</t>
  </si>
  <si>
    <t>Прочие межбюджетные трансферты общего характера</t>
  </si>
  <si>
    <t>ВСЕГО РАСХОДОВ</t>
  </si>
  <si>
    <t>ДЕФИЦИТ/ПРОФИЦИТ БЮДЖЕТА</t>
  </si>
  <si>
    <t>ИСТОЧНИКИ ВНУТРЕННЕГО ФИНАНСИРОВАНИЯ ДЕФИЦИТА БЮДЖЕТА</t>
  </si>
  <si>
    <t>01 02 00 00 00 0000 000</t>
  </si>
  <si>
    <t>Кредиты кредитных организаций в валюте Российской Федерации</t>
  </si>
  <si>
    <t>01 02 00 00 10 0000 710</t>
  </si>
  <si>
    <t>Получение кредитов от кредитных организаций бюджетом поселения в валюте Российской Федерации</t>
  </si>
  <si>
    <t>01 02 00 00 10 0000 810</t>
  </si>
  <si>
    <t>Погашение бюджетом поселения кредитов от кредитных организаций в валюте Российской Федерации</t>
  </si>
  <si>
    <t>01 05 00 00 00 0000 000</t>
  </si>
  <si>
    <t>Изменение остатков средств на счетах по учету средств бюджета</t>
  </si>
  <si>
    <t>01 05 02 01 10 0000 510</t>
  </si>
  <si>
    <t>Увеличение прочих остатков денежных средств бюджета поселения</t>
  </si>
  <si>
    <t>01 05 02 01 10 0000 610</t>
  </si>
  <si>
    <t>Уменьшение прочих остатков денежных средств бюджета поселения</t>
  </si>
  <si>
    <t>Отклонение от годового плана</t>
  </si>
  <si>
    <t>Процент исполнения годового плана</t>
  </si>
  <si>
    <t>Администрация МО г.Энгельс</t>
  </si>
  <si>
    <t>Иные МБТ ЭМР</t>
  </si>
  <si>
    <t>расходы на содержание управления ЖКХ, в том числе:</t>
  </si>
  <si>
    <t>МБТ ЭМР на на содержание КЖКХ</t>
  </si>
  <si>
    <t xml:space="preserve">доплаты к пенсиям  муниципальным служащим </t>
  </si>
  <si>
    <t>Долгосрочная целевая программа "Развитие физической культуры и спорта в муниципальном образовании город Энгельс Энгельсского муниципального района Саратовской области" на 2012-2013 годы</t>
  </si>
  <si>
    <t>Муниципальная программа "Молодежь муниципального образования город Энгельс Энгельсского муниципального района Саратовской области" на 2013- 2015 годы</t>
  </si>
  <si>
    <t xml:space="preserve">Прочие расходы  </t>
  </si>
  <si>
    <t>Средства областного бюджета (Доступная среда)</t>
  </si>
  <si>
    <t>Поддержка дорожного хозяйства, в т.ч.:</t>
  </si>
  <si>
    <t>Прочие мероприятия по благоустройству городских округов и поселений, в т.ч.:</t>
  </si>
  <si>
    <t>Организация проведения конкурса "Гордость Покровска"</t>
  </si>
  <si>
    <t>Дорожное хозяйство (дорожные фонды), в т.ч.:</t>
  </si>
  <si>
    <t>зарплата соцсферы</t>
  </si>
  <si>
    <t>Фактическое исполнение на 01.01.2015 г.</t>
  </si>
  <si>
    <t>Расходы в области архитектуры и градостроительства</t>
  </si>
  <si>
    <t>Ведомственная целевая программа "Развитие культуры на территории муниципального образования город Энгельс Энгельсского муниципального района Саратовской области" на 2014-2016 годы</t>
  </si>
  <si>
    <t xml:space="preserve">Оказание поддержки социально ориентированным некоммерческим организациям в пределах полномочий, установленных ст. 31.1 и 31.3 ФЗ  № 7-ФЗ от 12.01.1996 г. (ТОСы) </t>
  </si>
  <si>
    <t>Содержание автомобильных дорог общего пользования, в том числе приобретение ОС для этих целей</t>
  </si>
  <si>
    <t>Ремонт дворовых территорий многоквартирных домов и проездов к дворовым территориям многоквартирных домов</t>
  </si>
  <si>
    <t>Проведение аварийно-восстановительных работ жилых домов по адресу: Энгельс-1, д. №12 и №34.</t>
  </si>
  <si>
    <t>Проведение ремонтно-восстановительных работ жилого дома по адресу: Энгельс - 1, д. №5</t>
  </si>
  <si>
    <t>Содержание жилых помещений</t>
  </si>
  <si>
    <t>Расходы на проведение капитального ремонта жилищного фонда, в том числе:</t>
  </si>
  <si>
    <t>- прочие расходы (содержание мест захоронений МУП "Ритуал")</t>
  </si>
  <si>
    <t>- прочие расходы (компенсация убытков, в связи с предоставлением услуг ритуального характера МУП "Ритуал")</t>
  </si>
  <si>
    <t>Установка детских площадок</t>
  </si>
  <si>
    <t>Схема теплоснабжения</t>
  </si>
  <si>
    <t>- приобретение основных средств</t>
  </si>
  <si>
    <t>МБУ "Благоустройство"</t>
  </si>
  <si>
    <t>Проведение ремонтно-восстановительных работ жилого дома по адресу: ул. Мясокомбинат, 9</t>
  </si>
  <si>
    <t>Ремонт автомобильных дорог общего пользования (в рамках ВЦП, в т.ч. погашение кр.задолженности)</t>
  </si>
  <si>
    <t>Невыясненные поступления</t>
  </si>
  <si>
    <t>1 17 00000 00 0000 000</t>
  </si>
  <si>
    <t>2 18 05010 10 0000 151</t>
  </si>
  <si>
    <t>Доходы бюджетов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</si>
  <si>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Капитальный ремонт и ремонт дворовых территорий многоквартирных домов, проездов к дворовым территориям многоквартирных домов населенных пунктов ПМО, в т.ч. средства областного дорожного фонда</t>
  </si>
  <si>
    <t>Учреждения культуры (ДК "Мелиоратор", ДК "Ударник", ДК "Искра", Краеведческий музей, ДК "Восход", ДК "Покровский")</t>
  </si>
  <si>
    <t xml:space="preserve">Анализ исполнения  бюджета муниципального образования город Энгельс за 2015 год  
</t>
  </si>
  <si>
    <t>Начальный план 
 2015 года</t>
  </si>
  <si>
    <t>Уточненный план 2015 года</t>
  </si>
  <si>
    <t>Фактическое исполнение на 01.01.2016 г.</t>
  </si>
  <si>
    <t>Сравнение исполнения на 01.01.2015 и 2016 гг. 
(с.6-с.5)</t>
  </si>
  <si>
    <t>1 17 05050 13 0000 180</t>
  </si>
  <si>
    <t>1 17 01050 10 0000 180</t>
  </si>
  <si>
    <t>2610750, 4900000</t>
  </si>
  <si>
    <t>2610250, 2900430, 2900420, 3900430, 3900440</t>
  </si>
  <si>
    <t>ВЦП "Предотвращение рисков, смягчение последствий чрезвычайных ситуаций техногенного характера в Энгельсском муниципальном районе в 2013-2015 годах"</t>
  </si>
  <si>
    <t>- капитальный ремонт жилого, нежилого фонда находящегося в муниципальной собственности (в т.ч. перечисления региональному оператору, поступления от исп-я имущества КУИ АЭМР)</t>
  </si>
  <si>
    <t>-  капитальный ремонт жилого фонда за счет средств бюджета</t>
  </si>
  <si>
    <t>- субсидии МБУ "Городское хозяйство"</t>
  </si>
  <si>
    <t>- субсидии юридическим лицам (в т.ч. на погашение кред. задолженности)</t>
  </si>
  <si>
    <t>Образование</t>
  </si>
  <si>
    <t>Центры спортивной подготовки в МО (МБУ "Стадион "Химик", МБУ "Спортивно-технический центр"), в том числе:</t>
  </si>
  <si>
    <t>В том числе:</t>
  </si>
  <si>
    <t>- выполнение функций органами местного самоуправления</t>
  </si>
  <si>
    <t>Проведение мероприятий в области культуры учреждениями соц. сферы (в т.ч. содержание учреждений)</t>
  </si>
  <si>
    <t>ВЦП «Ремонт дворовых территорий многоквартирных домов и проездов к дворовым территориям многоквартирных домов, расположенных на территории муниципального образования город Энгельс Энгельсского муниципального района Саратовской области на 2014-2016 годы»</t>
  </si>
  <si>
    <t>Проведение мероприятий учреждениями соц. сферы (в т.ч. содержание учреждений)</t>
  </si>
  <si>
    <t>ВЦП "Замена и модернизация лифтового оборудования в многоквартирных домах, расположенных на территории муниципального образования город Энгельс Энгельсского муниципального района Саратовской области, в 2014-2016 годах"</t>
  </si>
  <si>
    <t>ПРОЧИЕ НЕНАЛОГОВЫЕ ДОХОДЫ</t>
  </si>
  <si>
    <t xml:space="preserve">Налог на имущество физических лиц </t>
  </si>
  <si>
    <t xml:space="preserve">Земельный налог </t>
  </si>
  <si>
    <t>Доходы от реализации  имущества, находящегося в собственности поселений (за исключением имущества муниципальных бюджетных и автономных учреждений, а  также   имущества   муниципальных унитарных предприятий, в том числе казенных), в части реализации основных средств по указанному имуществу</t>
  </si>
  <si>
    <t>Прочие неналоговые доходы бюджетов городских поселений (соц. найм от МБУ)</t>
  </si>
  <si>
    <t>ТЭР</t>
  </si>
  <si>
    <t>мер-я</t>
  </si>
  <si>
    <t>программы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</si>
</sst>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"/>
    <numFmt numFmtId="166" formatCode="##,###,###,###,###,###,###"/>
  </numFmts>
  <fonts count="3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Arial Narrow"/>
      <family val="2"/>
    </font>
    <font>
      <sz val="10"/>
      <name val="Arial Narrow"/>
      <family val="2"/>
    </font>
    <font>
      <sz val="10"/>
      <name val="Arial Narrow"/>
      <family val="2"/>
      <charset val="204"/>
    </font>
    <font>
      <b/>
      <sz val="10"/>
      <name val="Arial Narrow"/>
      <family val="2"/>
    </font>
    <font>
      <b/>
      <sz val="11"/>
      <name val="Arial Narrow"/>
      <family val="2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i/>
      <sz val="11"/>
      <name val="Arial Narrow"/>
      <family val="2"/>
      <charset val="204"/>
    </font>
    <font>
      <sz val="11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sz val="12"/>
      <name val="Arial Narrow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5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1" fillId="0" borderId="0"/>
    <xf numFmtId="0" fontId="10" fillId="0" borderId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10" fillId="23" borderId="8" applyNumberFormat="0" applyFont="0" applyAlignment="0" applyProtection="0"/>
    <xf numFmtId="9" fontId="31" fillId="0" borderId="0" applyFont="0" applyFill="0" applyBorder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</cellStyleXfs>
  <cellXfs count="211">
    <xf numFmtId="0" fontId="0" fillId="0" borderId="0" xfId="0"/>
    <xf numFmtId="0" fontId="32" fillId="0" borderId="0" xfId="0" applyFont="1" applyFill="1"/>
    <xf numFmtId="0" fontId="3" fillId="0" borderId="0" xfId="36" applyFont="1" applyFill="1" applyAlignment="1">
      <alignment horizontal="center" vertical="center" wrapText="1"/>
    </xf>
    <xf numFmtId="0" fontId="32" fillId="0" borderId="0" xfId="0" applyFont="1" applyFill="1" applyAlignment="1">
      <alignment vertical="center"/>
    </xf>
    <xf numFmtId="164" fontId="32" fillId="0" borderId="0" xfId="0" applyNumberFormat="1" applyFont="1" applyFill="1"/>
    <xf numFmtId="164" fontId="4" fillId="0" borderId="10" xfId="36" applyNumberFormat="1" applyFont="1" applyFill="1" applyBorder="1" applyAlignment="1">
      <alignment horizontal="right" vertical="center"/>
    </xf>
    <xf numFmtId="0" fontId="3" fillId="0" borderId="11" xfId="36" applyFont="1" applyFill="1" applyBorder="1" applyAlignment="1">
      <alignment horizontal="center" vertical="center" wrapText="1"/>
    </xf>
    <xf numFmtId="0" fontId="3" fillId="24" borderId="11" xfId="36" applyFont="1" applyFill="1" applyBorder="1" applyAlignment="1">
      <alignment horizontal="center" vertical="center" wrapText="1"/>
    </xf>
    <xf numFmtId="0" fontId="33" fillId="0" borderId="0" xfId="0" applyFont="1" applyFill="1"/>
    <xf numFmtId="0" fontId="3" fillId="0" borderId="11" xfId="36" applyFont="1" applyFill="1" applyBorder="1" applyAlignment="1">
      <alignment horizontal="center" vertical="center"/>
    </xf>
    <xf numFmtId="164" fontId="6" fillId="0" borderId="11" xfId="36" applyNumberFormat="1" applyFont="1" applyFill="1" applyBorder="1" applyAlignment="1" applyProtection="1">
      <alignment horizontal="right" vertical="center"/>
    </xf>
    <xf numFmtId="165" fontId="7" fillId="0" borderId="11" xfId="36" applyNumberFormat="1" applyFont="1" applyFill="1" applyBorder="1" applyAlignment="1">
      <alignment horizontal="right" vertical="center" wrapText="1"/>
    </xf>
    <xf numFmtId="0" fontId="3" fillId="0" borderId="11" xfId="36" applyFont="1" applyFill="1" applyBorder="1" applyAlignment="1" applyProtection="1">
      <alignment horizontal="center" vertical="center"/>
    </xf>
    <xf numFmtId="0" fontId="2" fillId="0" borderId="11" xfId="36" applyFont="1" applyFill="1" applyBorder="1" applyAlignment="1" applyProtection="1">
      <alignment horizontal="justify" vertical="center" wrapText="1"/>
    </xf>
    <xf numFmtId="165" fontId="2" fillId="0" borderId="11" xfId="36" applyNumberFormat="1" applyFont="1" applyFill="1" applyBorder="1" applyAlignment="1" applyProtection="1">
      <alignment vertical="center"/>
    </xf>
    <xf numFmtId="165" fontId="2" fillId="0" borderId="11" xfId="36" applyNumberFormat="1" applyFont="1" applyFill="1" applyBorder="1" applyAlignment="1">
      <alignment horizontal="right" vertical="center" wrapText="1"/>
    </xf>
    <xf numFmtId="0" fontId="8" fillId="0" borderId="11" xfId="0" applyFont="1" applyFill="1" applyBorder="1" applyAlignment="1">
      <alignment horizontal="justify" vertical="center" wrapText="1"/>
    </xf>
    <xf numFmtId="0" fontId="3" fillId="0" borderId="11" xfId="36" applyFont="1" applyFill="1" applyBorder="1" applyAlignment="1" applyProtection="1">
      <alignment horizontal="center" vertical="center" wrapText="1"/>
    </xf>
    <xf numFmtId="0" fontId="2" fillId="0" borderId="11" xfId="36" applyFont="1" applyFill="1" applyBorder="1" applyAlignment="1">
      <alignment horizontal="justify" vertical="center" wrapText="1"/>
    </xf>
    <xf numFmtId="165" fontId="2" fillId="0" borderId="11" xfId="36" applyNumberFormat="1" applyFont="1" applyFill="1" applyBorder="1" applyAlignment="1">
      <alignment vertical="center"/>
    </xf>
    <xf numFmtId="0" fontId="3" fillId="0" borderId="12" xfId="36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>
      <alignment horizontal="justify" vertical="center" wrapText="1"/>
    </xf>
    <xf numFmtId="0" fontId="4" fillId="0" borderId="11" xfId="36" applyFont="1" applyFill="1" applyBorder="1" applyAlignment="1">
      <alignment horizontal="center" vertical="center" wrapText="1"/>
    </xf>
    <xf numFmtId="0" fontId="8" fillId="0" borderId="11" xfId="36" applyFont="1" applyFill="1" applyBorder="1" applyAlignment="1">
      <alignment horizontal="justify" vertical="center" wrapText="1"/>
    </xf>
    <xf numFmtId="165" fontId="8" fillId="0" borderId="11" xfId="36" applyNumberFormat="1" applyFont="1" applyFill="1" applyBorder="1" applyAlignment="1">
      <alignment horizontal="right" vertical="center"/>
    </xf>
    <xf numFmtId="165" fontId="8" fillId="0" borderId="11" xfId="36" applyNumberFormat="1" applyFont="1" applyFill="1" applyBorder="1" applyAlignment="1">
      <alignment horizontal="right" vertical="center" wrapText="1"/>
    </xf>
    <xf numFmtId="0" fontId="9" fillId="0" borderId="11" xfId="36" applyFont="1" applyFill="1" applyBorder="1" applyAlignment="1">
      <alignment horizontal="center" vertical="center" wrapText="1"/>
    </xf>
    <xf numFmtId="0" fontId="7" fillId="0" borderId="11" xfId="36" applyFont="1" applyFill="1" applyBorder="1" applyAlignment="1">
      <alignment horizontal="justify" vertical="center" wrapText="1"/>
    </xf>
    <xf numFmtId="165" fontId="6" fillId="0" borderId="11" xfId="36" applyNumberFormat="1" applyFont="1" applyFill="1" applyBorder="1" applyAlignment="1">
      <alignment vertical="center"/>
    </xf>
    <xf numFmtId="165" fontId="6" fillId="0" borderId="11" xfId="36" applyNumberFormat="1" applyFont="1" applyFill="1" applyBorder="1" applyAlignment="1">
      <alignment horizontal="right" vertical="center" wrapText="1"/>
    </xf>
    <xf numFmtId="0" fontId="34" fillId="0" borderId="0" xfId="0" applyFont="1" applyFill="1"/>
    <xf numFmtId="0" fontId="4" fillId="0" borderId="11" xfId="36" applyFont="1" applyFill="1" applyBorder="1" applyAlignment="1" applyProtection="1">
      <alignment horizontal="center" vertical="center" wrapText="1"/>
    </xf>
    <xf numFmtId="0" fontId="35" fillId="0" borderId="0" xfId="0" applyFont="1" applyAlignment="1">
      <alignment wrapText="1"/>
    </xf>
    <xf numFmtId="165" fontId="2" fillId="0" borderId="11" xfId="36" applyNumberFormat="1" applyFont="1" applyFill="1" applyBorder="1" applyAlignment="1">
      <alignment horizontal="right" vertical="center"/>
    </xf>
    <xf numFmtId="0" fontId="3" fillId="0" borderId="11" xfId="36" applyFont="1" applyFill="1" applyBorder="1" applyAlignment="1" applyProtection="1">
      <alignment horizontal="center" vertical="center"/>
      <protection locked="0"/>
    </xf>
    <xf numFmtId="0" fontId="8" fillId="0" borderId="11" xfId="37" applyNumberFormat="1" applyFont="1" applyFill="1" applyBorder="1" applyAlignment="1" applyProtection="1">
      <alignment horizontal="left" wrapText="1"/>
      <protection hidden="1"/>
    </xf>
    <xf numFmtId="0" fontId="9" fillId="0" borderId="11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justify" vertical="center" wrapText="1"/>
      <protection locked="0"/>
    </xf>
    <xf numFmtId="165" fontId="6" fillId="0" borderId="11" xfId="0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 applyProtection="1">
      <alignment horizontal="center" vertical="center" wrapText="1"/>
    </xf>
    <xf numFmtId="49" fontId="8" fillId="0" borderId="11" xfId="0" applyNumberFormat="1" applyFont="1" applyFill="1" applyBorder="1" applyAlignment="1" applyProtection="1">
      <alignment horizontal="justify" vertical="center" wrapText="1"/>
      <protection locked="0"/>
    </xf>
    <xf numFmtId="165" fontId="2" fillId="0" borderId="11" xfId="0" applyNumberFormat="1" applyFont="1" applyFill="1" applyBorder="1" applyAlignment="1">
      <alignment horizontal="right" vertical="center"/>
    </xf>
    <xf numFmtId="49" fontId="7" fillId="0" borderId="11" xfId="0" applyNumberFormat="1" applyFont="1" applyFill="1" applyBorder="1" applyAlignment="1" applyProtection="1">
      <alignment horizontal="justify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/>
    </xf>
    <xf numFmtId="0" fontId="8" fillId="0" borderId="11" xfId="0" applyNumberFormat="1" applyFont="1" applyFill="1" applyBorder="1" applyAlignment="1" applyProtection="1">
      <alignment horizontal="justify" vertical="top" wrapText="1"/>
    </xf>
    <xf numFmtId="165" fontId="2" fillId="0" borderId="11" xfId="0" applyNumberFormat="1" applyFont="1" applyFill="1" applyBorder="1" applyAlignment="1" applyProtection="1">
      <alignment horizontal="right" vertical="center" wrapText="1"/>
      <protection locked="0"/>
    </xf>
    <xf numFmtId="165" fontId="2" fillId="0" borderId="11" xfId="0" applyNumberFormat="1" applyFont="1" applyFill="1" applyBorder="1" applyAlignment="1" applyProtection="1">
      <alignment vertical="center"/>
    </xf>
    <xf numFmtId="0" fontId="9" fillId="0" borderId="11" xfId="0" applyFont="1" applyFill="1" applyBorder="1" applyAlignment="1" applyProtection="1">
      <alignment horizontal="center" vertical="center"/>
    </xf>
    <xf numFmtId="0" fontId="7" fillId="0" borderId="11" xfId="0" applyNumberFormat="1" applyFont="1" applyFill="1" applyBorder="1" applyAlignment="1" applyProtection="1">
      <alignment horizontal="justify" vertical="top" wrapText="1"/>
    </xf>
    <xf numFmtId="165" fontId="6" fillId="0" borderId="11" xfId="0" applyNumberFormat="1" applyFont="1" applyFill="1" applyBorder="1" applyAlignment="1" applyProtection="1">
      <alignment horizontal="right" vertical="center" wrapText="1"/>
      <protection locked="0"/>
    </xf>
    <xf numFmtId="165" fontId="7" fillId="0" borderId="11" xfId="0" applyNumberFormat="1" applyFont="1" applyFill="1" applyBorder="1" applyAlignment="1" applyProtection="1">
      <alignment horizontal="right" vertical="center" wrapText="1"/>
      <protection locked="0"/>
    </xf>
    <xf numFmtId="165" fontId="7" fillId="0" borderId="11" xfId="0" applyNumberFormat="1" applyFont="1" applyFill="1" applyBorder="1" applyAlignment="1" applyProtection="1">
      <alignment vertical="center"/>
    </xf>
    <xf numFmtId="0" fontId="5" fillId="0" borderId="11" xfId="36" applyFont="1" applyFill="1" applyBorder="1" applyAlignment="1" applyProtection="1">
      <alignment horizontal="center" vertical="center"/>
      <protection locked="0"/>
    </xf>
    <xf numFmtId="49" fontId="6" fillId="0" borderId="11" xfId="36" applyNumberFormat="1" applyFont="1" applyFill="1" applyBorder="1" applyAlignment="1">
      <alignment horizontal="justify" vertical="center" wrapText="1"/>
    </xf>
    <xf numFmtId="165" fontId="6" fillId="0" borderId="11" xfId="36" applyNumberFormat="1" applyFont="1" applyFill="1" applyBorder="1" applyAlignment="1">
      <alignment horizontal="center" vertical="center"/>
    </xf>
    <xf numFmtId="0" fontId="2" fillId="0" borderId="11" xfId="36" applyFont="1" applyFill="1" applyBorder="1" applyAlignment="1">
      <alignment horizontal="center" vertical="center"/>
    </xf>
    <xf numFmtId="49" fontId="5" fillId="0" borderId="11" xfId="36" applyNumberFormat="1" applyFont="1" applyFill="1" applyBorder="1" applyAlignment="1">
      <alignment horizontal="center" vertical="center" wrapText="1"/>
    </xf>
    <xf numFmtId="49" fontId="3" fillId="0" borderId="11" xfId="36" applyNumberFormat="1" applyFont="1" applyFill="1" applyBorder="1" applyAlignment="1">
      <alignment horizontal="center" vertical="center" wrapText="1"/>
    </xf>
    <xf numFmtId="49" fontId="2" fillId="0" borderId="11" xfId="36" applyNumberFormat="1" applyFont="1" applyFill="1" applyBorder="1" applyAlignment="1">
      <alignment horizontal="justify" vertical="center" wrapText="1"/>
    </xf>
    <xf numFmtId="0" fontId="6" fillId="0" borderId="11" xfId="36" applyNumberFormat="1" applyFont="1" applyFill="1" applyBorder="1" applyAlignment="1">
      <alignment horizontal="justify" vertical="center" wrapText="1"/>
    </xf>
    <xf numFmtId="49" fontId="7" fillId="0" borderId="11" xfId="36" applyNumberFormat="1" applyFont="1" applyFill="1" applyBorder="1" applyAlignment="1">
      <alignment horizontal="justify" vertical="center" wrapText="1"/>
    </xf>
    <xf numFmtId="0" fontId="5" fillId="0" borderId="11" xfId="36" applyFont="1" applyFill="1" applyBorder="1" applyAlignment="1">
      <alignment horizontal="center" vertical="center" wrapText="1"/>
    </xf>
    <xf numFmtId="0" fontId="2" fillId="0" borderId="11" xfId="36" applyFont="1" applyFill="1" applyBorder="1" applyAlignment="1">
      <alignment horizontal="left" vertical="center" wrapText="1"/>
    </xf>
    <xf numFmtId="0" fontId="8" fillId="0" borderId="11" xfId="36" applyFont="1" applyFill="1" applyBorder="1" applyAlignment="1">
      <alignment horizontal="left" vertical="center" wrapText="1"/>
    </xf>
    <xf numFmtId="0" fontId="32" fillId="0" borderId="11" xfId="0" applyFont="1" applyFill="1" applyBorder="1"/>
    <xf numFmtId="0" fontId="2" fillId="24" borderId="11" xfId="36" applyFont="1" applyFill="1" applyBorder="1" applyAlignment="1">
      <alignment horizontal="justify" vertical="center" wrapText="1"/>
    </xf>
    <xf numFmtId="0" fontId="2" fillId="0" borderId="11" xfId="36" applyNumberFormat="1" applyFont="1" applyFill="1" applyBorder="1" applyAlignment="1">
      <alignment horizontal="justify" vertical="center" wrapText="1"/>
    </xf>
    <xf numFmtId="0" fontId="8" fillId="0" borderId="11" xfId="36" applyNumberFormat="1" applyFont="1" applyFill="1" applyBorder="1" applyAlignment="1">
      <alignment horizontal="justify" vertical="center" wrapText="1"/>
    </xf>
    <xf numFmtId="49" fontId="4" fillId="0" borderId="11" xfId="36" applyNumberFormat="1" applyFont="1" applyFill="1" applyBorder="1" applyAlignment="1">
      <alignment horizontal="center" vertical="center" wrapText="1"/>
    </xf>
    <xf numFmtId="49" fontId="8" fillId="0" borderId="11" xfId="36" applyNumberFormat="1" applyFont="1" applyFill="1" applyBorder="1" applyAlignment="1">
      <alignment horizontal="justify" vertical="center" wrapText="1"/>
    </xf>
    <xf numFmtId="165" fontId="2" fillId="0" borderId="11" xfId="36" applyNumberFormat="1" applyFont="1" applyFill="1" applyBorder="1" applyAlignment="1" applyProtection="1">
      <alignment horizontal="right" vertical="center" wrapText="1"/>
    </xf>
    <xf numFmtId="165" fontId="2" fillId="0" borderId="11" xfId="36" applyNumberFormat="1" applyFont="1" applyFill="1" applyBorder="1" applyAlignment="1" applyProtection="1">
      <alignment horizontal="right" vertical="center" wrapText="1"/>
      <protection locked="0"/>
    </xf>
    <xf numFmtId="49" fontId="11" fillId="0" borderId="11" xfId="36" applyNumberFormat="1" applyFont="1" applyFill="1" applyBorder="1" applyAlignment="1">
      <alignment horizontal="justify" vertical="center" wrapText="1"/>
    </xf>
    <xf numFmtId="49" fontId="3" fillId="25" borderId="11" xfId="36" applyNumberFormat="1" applyFont="1" applyFill="1" applyBorder="1" applyAlignment="1">
      <alignment horizontal="center" vertical="center" wrapText="1"/>
    </xf>
    <xf numFmtId="49" fontId="2" fillId="25" borderId="11" xfId="36" applyNumberFormat="1" applyFont="1" applyFill="1" applyBorder="1" applyAlignment="1">
      <alignment horizontal="justify" vertical="center" wrapText="1"/>
    </xf>
    <xf numFmtId="0" fontId="32" fillId="25" borderId="0" xfId="0" applyFont="1" applyFill="1"/>
    <xf numFmtId="165" fontId="6" fillId="0" borderId="11" xfId="36" applyNumberFormat="1" applyFont="1" applyFill="1" applyBorder="1" applyAlignment="1" applyProtection="1">
      <alignment horizontal="right" vertical="center" wrapText="1"/>
    </xf>
    <xf numFmtId="0" fontId="8" fillId="24" borderId="11" xfId="36" applyFont="1" applyFill="1" applyBorder="1" applyAlignment="1">
      <alignment horizontal="justify" vertical="center" wrapText="1"/>
    </xf>
    <xf numFmtId="0" fontId="4" fillId="0" borderId="11" xfId="36" quotePrefix="1" applyFont="1" applyFill="1" applyBorder="1" applyAlignment="1">
      <alignment horizontal="center" vertical="center" wrapText="1"/>
    </xf>
    <xf numFmtId="49" fontId="3" fillId="24" borderId="11" xfId="36" applyNumberFormat="1" applyFont="1" applyFill="1" applyBorder="1" applyAlignment="1">
      <alignment horizontal="center" vertical="center" wrapText="1"/>
    </xf>
    <xf numFmtId="49" fontId="8" fillId="24" borderId="11" xfId="36" applyNumberFormat="1" applyFont="1" applyFill="1" applyBorder="1" applyAlignment="1">
      <alignment horizontal="justify" vertical="center" wrapText="1"/>
    </xf>
    <xf numFmtId="0" fontId="2" fillId="0" borderId="11" xfId="36" applyFont="1" applyFill="1" applyBorder="1" applyAlignment="1">
      <alignment horizontal="justify" vertical="center"/>
    </xf>
    <xf numFmtId="49" fontId="5" fillId="24" borderId="11" xfId="36" applyNumberFormat="1" applyFont="1" applyFill="1" applyBorder="1" applyAlignment="1">
      <alignment horizontal="center" vertical="center" wrapText="1"/>
    </xf>
    <xf numFmtId="0" fontId="6" fillId="24" borderId="11" xfId="36" applyFont="1" applyFill="1" applyBorder="1" applyAlignment="1">
      <alignment horizontal="justify" vertical="center" wrapText="1"/>
    </xf>
    <xf numFmtId="0" fontId="32" fillId="24" borderId="0" xfId="0" applyFont="1" applyFill="1"/>
    <xf numFmtId="0" fontId="5" fillId="24" borderId="11" xfId="36" applyFont="1" applyFill="1" applyBorder="1" applyAlignment="1">
      <alignment horizontal="center" vertical="center" wrapText="1"/>
    </xf>
    <xf numFmtId="0" fontId="7" fillId="24" borderId="11" xfId="36" applyFont="1" applyFill="1" applyBorder="1" applyAlignment="1">
      <alignment horizontal="justify" vertical="center" wrapText="1"/>
    </xf>
    <xf numFmtId="0" fontId="34" fillId="24" borderId="0" xfId="0" applyFont="1" applyFill="1"/>
    <xf numFmtId="0" fontId="32" fillId="24" borderId="11" xfId="0" applyFont="1" applyFill="1" applyBorder="1"/>
    <xf numFmtId="0" fontId="2" fillId="24" borderId="11" xfId="36" applyFont="1" applyFill="1" applyBorder="1" applyAlignment="1">
      <alignment horizontal="justify" vertical="center"/>
    </xf>
    <xf numFmtId="0" fontId="3" fillId="24" borderId="11" xfId="36" applyFont="1" applyFill="1" applyBorder="1" applyAlignment="1">
      <alignment horizontal="center" vertical="center"/>
    </xf>
    <xf numFmtId="165" fontId="2" fillId="0" borderId="11" xfId="36" applyNumberFormat="1" applyFont="1" applyFill="1" applyBorder="1" applyAlignment="1">
      <alignment horizontal="justify" vertical="center" wrapText="1"/>
    </xf>
    <xf numFmtId="0" fontId="1" fillId="0" borderId="11" xfId="36" applyFont="1" applyFill="1" applyBorder="1"/>
    <xf numFmtId="0" fontId="12" fillId="0" borderId="11" xfId="36" applyFont="1" applyFill="1" applyBorder="1"/>
    <xf numFmtId="164" fontId="32" fillId="0" borderId="11" xfId="0" applyNumberFormat="1" applyFont="1" applyFill="1" applyBorder="1"/>
    <xf numFmtId="165" fontId="8" fillId="0" borderId="11" xfId="0" applyNumberFormat="1" applyFont="1" applyFill="1" applyBorder="1" applyAlignment="1" applyProtection="1">
      <alignment horizontal="right" vertical="center"/>
      <protection locked="0"/>
    </xf>
    <xf numFmtId="165" fontId="8" fillId="0" borderId="11" xfId="0" applyNumberFormat="1" applyFont="1" applyFill="1" applyBorder="1" applyAlignment="1" applyProtection="1">
      <alignment horizontal="right" vertical="center"/>
    </xf>
    <xf numFmtId="0" fontId="1" fillId="0" borderId="0" xfId="36" applyFont="1" applyFill="1"/>
    <xf numFmtId="0" fontId="12" fillId="0" borderId="0" xfId="36" applyFont="1" applyFill="1"/>
    <xf numFmtId="165" fontId="2" fillId="0" borderId="0" xfId="36" applyNumberFormat="1" applyFont="1" applyFill="1" applyAlignment="1">
      <alignment vertical="center"/>
    </xf>
    <xf numFmtId="165" fontId="32" fillId="0" borderId="0" xfId="0" applyNumberFormat="1" applyFont="1" applyFill="1"/>
    <xf numFmtId="0" fontId="3" fillId="0" borderId="0" xfId="36" applyFont="1" applyFill="1" applyAlignment="1">
      <alignment horizontal="center" vertical="center"/>
    </xf>
    <xf numFmtId="0" fontId="2" fillId="0" borderId="0" xfId="36" applyFont="1" applyFill="1" applyAlignment="1">
      <alignment horizontal="justify" vertical="center"/>
    </xf>
    <xf numFmtId="0" fontId="2" fillId="0" borderId="0" xfId="36" applyFont="1" applyFill="1" applyAlignment="1">
      <alignment horizontal="left" vertical="center"/>
    </xf>
    <xf numFmtId="0" fontId="2" fillId="0" borderId="0" xfId="36" applyFont="1" applyFill="1" applyAlignment="1">
      <alignment vertical="center"/>
    </xf>
    <xf numFmtId="164" fontId="3" fillId="26" borderId="11" xfId="36" applyNumberFormat="1" applyFont="1" applyFill="1" applyBorder="1" applyAlignment="1">
      <alignment horizontal="center" vertical="center" wrapText="1"/>
    </xf>
    <xf numFmtId="0" fontId="3" fillId="26" borderId="11" xfId="36" applyFont="1" applyFill="1" applyBorder="1" applyAlignment="1">
      <alignment horizontal="center" vertical="center"/>
    </xf>
    <xf numFmtId="165" fontId="6" fillId="26" borderId="11" xfId="36" applyNumberFormat="1" applyFont="1" applyFill="1" applyBorder="1" applyAlignment="1" applyProtection="1">
      <alignment horizontal="right" vertical="center"/>
    </xf>
    <xf numFmtId="0" fontId="9" fillId="26" borderId="11" xfId="36" applyFont="1" applyFill="1" applyBorder="1" applyAlignment="1">
      <alignment horizontal="center" vertical="center" wrapText="1"/>
    </xf>
    <xf numFmtId="0" fontId="7" fillId="26" borderId="11" xfId="36" applyFont="1" applyFill="1" applyBorder="1" applyAlignment="1">
      <alignment horizontal="justify" vertical="center" wrapText="1"/>
    </xf>
    <xf numFmtId="165" fontId="7" fillId="26" borderId="11" xfId="36" applyNumberFormat="1" applyFont="1" applyFill="1" applyBorder="1" applyAlignment="1">
      <alignment horizontal="right" vertical="center" wrapText="1"/>
    </xf>
    <xf numFmtId="165" fontId="6" fillId="26" borderId="11" xfId="36" applyNumberFormat="1" applyFont="1" applyFill="1" applyBorder="1" applyAlignment="1" applyProtection="1">
      <alignment vertical="center"/>
    </xf>
    <xf numFmtId="164" fontId="7" fillId="26" borderId="11" xfId="41" applyNumberFormat="1" applyFont="1" applyFill="1" applyBorder="1" applyAlignment="1">
      <alignment horizontal="right" vertical="center" wrapText="1"/>
    </xf>
    <xf numFmtId="165" fontId="3" fillId="26" borderId="11" xfId="36" applyNumberFormat="1" applyFont="1" applyFill="1" applyBorder="1" applyAlignment="1">
      <alignment horizontal="center" vertical="center" wrapText="1"/>
    </xf>
    <xf numFmtId="166" fontId="5" fillId="26" borderId="11" xfId="36" applyNumberFormat="1" applyFont="1" applyFill="1" applyBorder="1" applyAlignment="1" applyProtection="1">
      <alignment horizontal="center" vertical="center"/>
    </xf>
    <xf numFmtId="0" fontId="6" fillId="26" borderId="11" xfId="36" applyFont="1" applyFill="1" applyBorder="1" applyAlignment="1" applyProtection="1">
      <alignment horizontal="justify" vertical="center" wrapText="1"/>
    </xf>
    <xf numFmtId="0" fontId="5" fillId="26" borderId="11" xfId="36" applyFont="1" applyFill="1" applyBorder="1" applyAlignment="1" applyProtection="1">
      <alignment horizontal="center" vertical="center"/>
    </xf>
    <xf numFmtId="0" fontId="5" fillId="26" borderId="13" xfId="36" applyFont="1" applyFill="1" applyBorder="1" applyAlignment="1" applyProtection="1">
      <alignment horizontal="center" vertical="center" wrapText="1"/>
    </xf>
    <xf numFmtId="0" fontId="6" fillId="26" borderId="13" xfId="36" applyFont="1" applyFill="1" applyBorder="1" applyAlignment="1">
      <alignment horizontal="justify" vertical="center" wrapText="1"/>
    </xf>
    <xf numFmtId="165" fontId="6" fillId="26" borderId="11" xfId="36" applyNumberFormat="1" applyFont="1" applyFill="1" applyBorder="1" applyAlignment="1">
      <alignment vertical="center"/>
    </xf>
    <xf numFmtId="0" fontId="9" fillId="26" borderId="11" xfId="36" applyFont="1" applyFill="1" applyBorder="1" applyAlignment="1" applyProtection="1">
      <alignment horizontal="center" vertical="center" wrapText="1"/>
    </xf>
    <xf numFmtId="0" fontId="6" fillId="26" borderId="11" xfId="36" applyFont="1" applyFill="1" applyBorder="1" applyAlignment="1" applyProtection="1">
      <alignment horizontal="justify" vertical="center" wrapText="1"/>
      <protection locked="0"/>
    </xf>
    <xf numFmtId="165" fontId="6" fillId="26" borderId="11" xfId="36" applyNumberFormat="1" applyFont="1" applyFill="1" applyBorder="1" applyAlignment="1">
      <alignment horizontal="right" vertical="center"/>
    </xf>
    <xf numFmtId="0" fontId="9" fillId="26" borderId="11" xfId="0" applyFont="1" applyFill="1" applyBorder="1" applyAlignment="1" applyProtection="1">
      <alignment horizontal="center" vertical="center"/>
    </xf>
    <xf numFmtId="0" fontId="7" fillId="26" borderId="11" xfId="0" applyNumberFormat="1" applyFont="1" applyFill="1" applyBorder="1" applyAlignment="1" applyProtection="1">
      <alignment horizontal="justify" vertical="top" wrapText="1"/>
    </xf>
    <xf numFmtId="165" fontId="6" fillId="26" borderId="11" xfId="0" applyNumberFormat="1" applyFont="1" applyFill="1" applyBorder="1" applyAlignment="1" applyProtection="1">
      <alignment horizontal="right" vertical="center" wrapText="1"/>
      <protection locked="0"/>
    </xf>
    <xf numFmtId="0" fontId="5" fillId="26" borderId="11" xfId="36" applyFont="1" applyFill="1" applyBorder="1" applyAlignment="1" applyProtection="1">
      <alignment horizontal="center" vertical="center"/>
      <protection locked="0"/>
    </xf>
    <xf numFmtId="49" fontId="6" fillId="26" borderId="11" xfId="36" applyNumberFormat="1" applyFont="1" applyFill="1" applyBorder="1" applyAlignment="1">
      <alignment horizontal="justify" vertical="center" wrapText="1"/>
    </xf>
    <xf numFmtId="165" fontId="6" fillId="26" borderId="11" xfId="36" applyNumberFormat="1" applyFont="1" applyFill="1" applyBorder="1" applyAlignment="1">
      <alignment horizontal="right" vertical="center" wrapText="1"/>
    </xf>
    <xf numFmtId="165" fontId="2" fillId="26" borderId="11" xfId="36" applyNumberFormat="1" applyFont="1" applyFill="1" applyBorder="1" applyAlignment="1">
      <alignment horizontal="right" vertical="center" wrapText="1"/>
    </xf>
    <xf numFmtId="49" fontId="5" fillId="26" borderId="11" xfId="36" applyNumberFormat="1" applyFont="1" applyFill="1" applyBorder="1" applyAlignment="1">
      <alignment horizontal="center" vertical="center"/>
    </xf>
    <xf numFmtId="0" fontId="6" fillId="26" borderId="11" xfId="36" applyFont="1" applyFill="1" applyBorder="1" applyAlignment="1">
      <alignment horizontal="justify" vertical="center"/>
    </xf>
    <xf numFmtId="49" fontId="5" fillId="26" borderId="11" xfId="36" applyNumberFormat="1" applyFont="1" applyFill="1" applyBorder="1" applyAlignment="1">
      <alignment horizontal="center" vertical="center" wrapText="1"/>
    </xf>
    <xf numFmtId="0" fontId="6" fillId="26" borderId="11" xfId="36" applyFont="1" applyFill="1" applyBorder="1" applyAlignment="1">
      <alignment horizontal="justify" vertical="center" wrapText="1"/>
    </xf>
    <xf numFmtId="49" fontId="3" fillId="26" borderId="11" xfId="36" applyNumberFormat="1" applyFont="1" applyFill="1" applyBorder="1" applyAlignment="1">
      <alignment horizontal="center" vertical="center" wrapText="1"/>
    </xf>
    <xf numFmtId="49" fontId="2" fillId="26" borderId="11" xfId="36" applyNumberFormat="1" applyFont="1" applyFill="1" applyBorder="1" applyAlignment="1">
      <alignment horizontal="justify" vertical="center" wrapText="1"/>
    </xf>
    <xf numFmtId="0" fontId="6" fillId="26" borderId="11" xfId="36" applyNumberFormat="1" applyFont="1" applyFill="1" applyBorder="1" applyAlignment="1">
      <alignment horizontal="justify" vertical="center" wrapText="1"/>
    </xf>
    <xf numFmtId="0" fontId="5" fillId="26" borderId="11" xfId="36" applyFont="1" applyFill="1" applyBorder="1" applyAlignment="1">
      <alignment horizontal="center" vertical="center" wrapText="1"/>
    </xf>
    <xf numFmtId="0" fontId="7" fillId="26" borderId="11" xfId="36" applyNumberFormat="1" applyFont="1" applyFill="1" applyBorder="1" applyAlignment="1">
      <alignment horizontal="justify" vertical="center" wrapText="1"/>
    </xf>
    <xf numFmtId="49" fontId="9" fillId="26" borderId="11" xfId="36" applyNumberFormat="1" applyFont="1" applyFill="1" applyBorder="1" applyAlignment="1">
      <alignment horizontal="center" vertical="center" wrapText="1"/>
    </xf>
    <xf numFmtId="0" fontId="9" fillId="26" borderId="11" xfId="36" quotePrefix="1" applyFont="1" applyFill="1" applyBorder="1" applyAlignment="1">
      <alignment horizontal="center" vertical="center" wrapText="1"/>
    </xf>
    <xf numFmtId="49" fontId="7" fillId="26" borderId="11" xfId="36" applyNumberFormat="1" applyFont="1" applyFill="1" applyBorder="1" applyAlignment="1">
      <alignment horizontal="justify" vertical="center" wrapText="1"/>
    </xf>
    <xf numFmtId="0" fontId="6" fillId="26" borderId="11" xfId="36" applyFont="1" applyFill="1" applyBorder="1" applyAlignment="1">
      <alignment horizontal="left" vertical="center" wrapText="1"/>
    </xf>
    <xf numFmtId="0" fontId="34" fillId="26" borderId="11" xfId="0" applyFont="1" applyFill="1" applyBorder="1"/>
    <xf numFmtId="165" fontId="2" fillId="27" borderId="11" xfId="36" applyNumberFormat="1" applyFont="1" applyFill="1" applyBorder="1" applyAlignment="1">
      <alignment horizontal="right" vertical="center" wrapText="1"/>
    </xf>
    <xf numFmtId="165" fontId="7" fillId="27" borderId="11" xfId="36" applyNumberFormat="1" applyFont="1" applyFill="1" applyBorder="1" applyAlignment="1">
      <alignment horizontal="right" vertical="center" wrapText="1"/>
    </xf>
    <xf numFmtId="165" fontId="6" fillId="27" borderId="11" xfId="36" applyNumberFormat="1" applyFont="1" applyFill="1" applyBorder="1" applyAlignment="1">
      <alignment horizontal="right" vertical="center" wrapText="1"/>
    </xf>
    <xf numFmtId="165" fontId="8" fillId="27" borderId="11" xfId="36" applyNumberFormat="1" applyFont="1" applyFill="1" applyBorder="1" applyAlignment="1">
      <alignment horizontal="right" vertical="center" wrapText="1"/>
    </xf>
    <xf numFmtId="165" fontId="2" fillId="27" borderId="11" xfId="36" applyNumberFormat="1" applyFont="1" applyFill="1" applyBorder="1" applyAlignment="1" applyProtection="1">
      <alignment horizontal="right" vertical="center" wrapText="1"/>
    </xf>
    <xf numFmtId="165" fontId="2" fillId="27" borderId="11" xfId="36" applyNumberFormat="1" applyFont="1" applyFill="1" applyBorder="1" applyAlignment="1" applyProtection="1">
      <alignment horizontal="right" vertical="center" wrapText="1"/>
      <protection locked="0"/>
    </xf>
    <xf numFmtId="165" fontId="6" fillId="27" borderId="11" xfId="36" applyNumberFormat="1" applyFont="1" applyFill="1" applyBorder="1" applyAlignment="1" applyProtection="1">
      <alignment horizontal="right" vertical="center" wrapText="1"/>
    </xf>
    <xf numFmtId="165" fontId="8" fillId="0" borderId="11" xfId="0" applyNumberFormat="1" applyFont="1" applyFill="1" applyBorder="1" applyAlignment="1">
      <alignment horizontal="right" vertical="center"/>
    </xf>
    <xf numFmtId="165" fontId="6" fillId="24" borderId="11" xfId="0" applyNumberFormat="1" applyFont="1" applyFill="1" applyBorder="1" applyAlignment="1">
      <alignment horizontal="right" vertical="center"/>
    </xf>
    <xf numFmtId="165" fontId="2" fillId="25" borderId="11" xfId="36" applyNumberFormat="1" applyFont="1" applyFill="1" applyBorder="1" applyAlignment="1">
      <alignment horizontal="right" vertical="center" wrapText="1"/>
    </xf>
    <xf numFmtId="165" fontId="7" fillId="25" borderId="11" xfId="36" applyNumberFormat="1" applyFont="1" applyFill="1" applyBorder="1" applyAlignment="1">
      <alignment horizontal="right" vertical="center" wrapText="1"/>
    </xf>
    <xf numFmtId="165" fontId="6" fillId="25" borderId="11" xfId="36" applyNumberFormat="1" applyFont="1" applyFill="1" applyBorder="1" applyAlignment="1">
      <alignment horizontal="right" vertical="center" wrapText="1"/>
    </xf>
    <xf numFmtId="165" fontId="8" fillId="25" borderId="11" xfId="36" applyNumberFormat="1" applyFont="1" applyFill="1" applyBorder="1" applyAlignment="1">
      <alignment horizontal="right" vertical="center" wrapText="1"/>
    </xf>
    <xf numFmtId="165" fontId="2" fillId="25" borderId="11" xfId="36" applyNumberFormat="1" applyFont="1" applyFill="1" applyBorder="1" applyAlignment="1" applyProtection="1">
      <alignment horizontal="right" vertical="center" wrapText="1"/>
      <protection locked="0"/>
    </xf>
    <xf numFmtId="0" fontId="2" fillId="25" borderId="0" xfId="36" applyFont="1" applyFill="1" applyAlignment="1">
      <alignment vertical="center"/>
    </xf>
    <xf numFmtId="0" fontId="2" fillId="25" borderId="0" xfId="36" applyFont="1" applyFill="1" applyAlignment="1">
      <alignment horizontal="justify" vertical="center"/>
    </xf>
    <xf numFmtId="0" fontId="2" fillId="0" borderId="11" xfId="36" quotePrefix="1" applyFont="1" applyFill="1" applyBorder="1" applyAlignment="1">
      <alignment horizontal="justify" vertical="center" wrapText="1"/>
    </xf>
    <xf numFmtId="0" fontId="8" fillId="0" borderId="11" xfId="36" quotePrefix="1" applyFont="1" applyFill="1" applyBorder="1" applyAlignment="1">
      <alignment horizontal="justify" vertical="center" wrapText="1"/>
    </xf>
    <xf numFmtId="165" fontId="8" fillId="27" borderId="11" xfId="36" applyNumberFormat="1" applyFont="1" applyFill="1" applyBorder="1" applyAlignment="1" applyProtection="1">
      <alignment horizontal="right" vertical="center" wrapText="1"/>
      <protection locked="0"/>
    </xf>
    <xf numFmtId="165" fontId="7" fillId="24" borderId="11" xfId="36" applyNumberFormat="1" applyFont="1" applyFill="1" applyBorder="1" applyAlignment="1">
      <alignment horizontal="right" vertical="center" wrapText="1"/>
    </xf>
    <xf numFmtId="165" fontId="2" fillId="27" borderId="11" xfId="36" applyNumberFormat="1" applyFont="1" applyFill="1" applyBorder="1" applyAlignment="1">
      <alignment vertical="center"/>
    </xf>
    <xf numFmtId="165" fontId="2" fillId="27" borderId="11" xfId="36" applyNumberFormat="1" applyFont="1" applyFill="1" applyBorder="1" applyAlignment="1">
      <alignment horizontal="justify" vertical="center" wrapText="1"/>
    </xf>
    <xf numFmtId="0" fontId="3" fillId="27" borderId="11" xfId="36" applyFont="1" applyFill="1" applyBorder="1" applyAlignment="1">
      <alignment horizontal="center" vertical="center" wrapText="1"/>
    </xf>
    <xf numFmtId="0" fontId="3" fillId="27" borderId="11" xfId="36" applyFont="1" applyFill="1" applyBorder="1" applyAlignment="1">
      <alignment horizontal="center" vertical="center"/>
    </xf>
    <xf numFmtId="165" fontId="8" fillId="27" borderId="11" xfId="36" applyNumberFormat="1" applyFont="1" applyFill="1" applyBorder="1" applyAlignment="1">
      <alignment horizontal="right" vertical="center"/>
    </xf>
    <xf numFmtId="165" fontId="2" fillId="27" borderId="11" xfId="36" applyNumberFormat="1" applyFont="1" applyFill="1" applyBorder="1" applyAlignment="1">
      <alignment horizontal="right" vertical="center"/>
    </xf>
    <xf numFmtId="165" fontId="6" fillId="27" borderId="11" xfId="0" applyNumberFormat="1" applyFont="1" applyFill="1" applyBorder="1" applyAlignment="1">
      <alignment horizontal="right" vertical="center"/>
    </xf>
    <xf numFmtId="165" fontId="2" fillId="27" borderId="11" xfId="0" applyNumberFormat="1" applyFont="1" applyFill="1" applyBorder="1" applyAlignment="1">
      <alignment horizontal="right" vertical="center"/>
    </xf>
    <xf numFmtId="165" fontId="2" fillId="27" borderId="11" xfId="0" applyNumberFormat="1" applyFont="1" applyFill="1" applyBorder="1" applyAlignment="1" applyProtection="1">
      <alignment vertical="center"/>
    </xf>
    <xf numFmtId="165" fontId="6" fillId="27" borderId="11" xfId="0" applyNumberFormat="1" applyFont="1" applyFill="1" applyBorder="1" applyAlignment="1" applyProtection="1">
      <alignment horizontal="right" vertical="center" wrapText="1"/>
      <protection locked="0"/>
    </xf>
    <xf numFmtId="165" fontId="7" fillId="27" borderId="11" xfId="0" applyNumberFormat="1" applyFont="1" applyFill="1" applyBorder="1" applyAlignment="1" applyProtection="1">
      <alignment vertical="center"/>
    </xf>
    <xf numFmtId="0" fontId="2" fillId="27" borderId="11" xfId="36" applyFont="1" applyFill="1" applyBorder="1" applyAlignment="1">
      <alignment horizontal="center" vertical="center"/>
    </xf>
    <xf numFmtId="165" fontId="7" fillId="27" borderId="11" xfId="0" applyNumberFormat="1" applyFont="1" applyFill="1" applyBorder="1" applyAlignment="1">
      <alignment horizontal="right" vertical="center"/>
    </xf>
    <xf numFmtId="165" fontId="6" fillId="26" borderId="11" xfId="0" applyNumberFormat="1" applyFont="1" applyFill="1" applyBorder="1" applyAlignment="1" applyProtection="1">
      <alignment vertical="center"/>
    </xf>
    <xf numFmtId="165" fontId="6" fillId="26" borderId="11" xfId="0" applyNumberFormat="1" applyFont="1" applyFill="1" applyBorder="1" applyAlignment="1">
      <alignment horizontal="right" vertical="center"/>
    </xf>
    <xf numFmtId="165" fontId="2" fillId="27" borderId="11" xfId="36" applyNumberFormat="1" applyFont="1" applyFill="1" applyBorder="1" applyAlignment="1">
      <alignment horizontal="justify" vertical="center"/>
    </xf>
    <xf numFmtId="165" fontId="8" fillId="27" borderId="11" xfId="0" applyNumberFormat="1" applyFont="1" applyFill="1" applyBorder="1" applyAlignment="1" applyProtection="1">
      <alignment horizontal="right" vertical="center"/>
      <protection locked="0"/>
    </xf>
    <xf numFmtId="165" fontId="8" fillId="27" borderId="11" xfId="0" applyNumberFormat="1" applyFont="1" applyFill="1" applyBorder="1" applyAlignment="1">
      <alignment horizontal="right" vertical="center"/>
    </xf>
    <xf numFmtId="0" fontId="7" fillId="24" borderId="11" xfId="36" applyNumberFormat="1" applyFont="1" applyFill="1" applyBorder="1" applyAlignment="1">
      <alignment horizontal="justify" vertical="center" wrapText="1"/>
    </xf>
    <xf numFmtId="165" fontId="2" fillId="25" borderId="11" xfId="36" applyNumberFormat="1" applyFont="1" applyFill="1" applyBorder="1" applyAlignment="1" applyProtection="1">
      <alignment horizontal="right" vertical="center" wrapText="1"/>
    </xf>
    <xf numFmtId="165" fontId="2" fillId="25" borderId="11" xfId="36" applyNumberFormat="1" applyFont="1" applyFill="1" applyBorder="1" applyAlignment="1">
      <alignment vertical="center"/>
    </xf>
    <xf numFmtId="165" fontId="2" fillId="24" borderId="11" xfId="36" applyNumberFormat="1" applyFont="1" applyFill="1" applyBorder="1" applyAlignment="1" applyProtection="1">
      <alignment horizontal="right" vertical="center" wrapText="1"/>
    </xf>
    <xf numFmtId="165" fontId="2" fillId="24" borderId="11" xfId="36" applyNumberFormat="1" applyFont="1" applyFill="1" applyBorder="1" applyAlignment="1" applyProtection="1">
      <alignment horizontal="right" vertical="center" wrapText="1"/>
      <protection locked="0"/>
    </xf>
    <xf numFmtId="165" fontId="8" fillId="24" borderId="11" xfId="36" applyNumberFormat="1" applyFont="1" applyFill="1" applyBorder="1" applyAlignment="1" applyProtection="1">
      <alignment horizontal="right" vertical="center" wrapText="1"/>
    </xf>
    <xf numFmtId="165" fontId="8" fillId="24" borderId="11" xfId="36" applyNumberFormat="1" applyFont="1" applyFill="1" applyBorder="1" applyAlignment="1" applyProtection="1">
      <alignment horizontal="right" vertical="center" wrapText="1"/>
      <protection locked="0"/>
    </xf>
    <xf numFmtId="165" fontId="2" fillId="24" borderId="11" xfId="36" applyNumberFormat="1" applyFont="1" applyFill="1" applyBorder="1" applyAlignment="1">
      <alignment horizontal="right" vertical="center" wrapText="1"/>
    </xf>
    <xf numFmtId="165" fontId="8" fillId="24" borderId="11" xfId="36" applyNumberFormat="1" applyFont="1" applyFill="1" applyBorder="1" applyAlignment="1">
      <alignment horizontal="right" vertical="center" wrapText="1"/>
    </xf>
    <xf numFmtId="0" fontId="8" fillId="25" borderId="11" xfId="36" applyFont="1" applyFill="1" applyBorder="1" applyAlignment="1">
      <alignment horizontal="justify" vertical="center" wrapText="1"/>
    </xf>
    <xf numFmtId="49" fontId="36" fillId="26" borderId="11" xfId="0" applyNumberFormat="1" applyFont="1" applyFill="1" applyBorder="1" applyAlignment="1">
      <alignment horizontal="center" vertical="center"/>
    </xf>
    <xf numFmtId="0" fontId="37" fillId="26" borderId="11" xfId="0" applyFont="1" applyFill="1" applyBorder="1" applyAlignment="1">
      <alignment vertical="center" wrapText="1"/>
    </xf>
    <xf numFmtId="165" fontId="7" fillId="26" borderId="11" xfId="36" applyNumberFormat="1" applyFont="1" applyFill="1" applyBorder="1" applyAlignment="1">
      <alignment vertical="center"/>
    </xf>
    <xf numFmtId="0" fontId="7" fillId="26" borderId="11" xfId="0" applyNumberFormat="1" applyFont="1" applyFill="1" applyBorder="1" applyAlignment="1" applyProtection="1">
      <alignment horizontal="justify" vertical="center" wrapText="1"/>
    </xf>
    <xf numFmtId="165" fontId="7" fillId="26" borderId="11" xfId="0" applyNumberFormat="1" applyFont="1" applyFill="1" applyBorder="1" applyAlignment="1" applyProtection="1">
      <alignment horizontal="right" vertical="center"/>
    </xf>
    <xf numFmtId="165" fontId="7" fillId="26" borderId="11" xfId="0" applyNumberFormat="1" applyFont="1" applyFill="1" applyBorder="1" applyAlignment="1" applyProtection="1">
      <alignment vertical="center"/>
    </xf>
    <xf numFmtId="165" fontId="7" fillId="26" borderId="11" xfId="0" applyNumberFormat="1" applyFont="1" applyFill="1" applyBorder="1" applyAlignment="1">
      <alignment horizontal="right" vertical="center"/>
    </xf>
    <xf numFmtId="0" fontId="4" fillId="24" borderId="11" xfId="36" applyFont="1" applyFill="1" applyBorder="1" applyAlignment="1">
      <alignment horizontal="center" vertical="center" wrapText="1"/>
    </xf>
    <xf numFmtId="0" fontId="30" fillId="26" borderId="11" xfId="36" applyFont="1" applyFill="1" applyBorder="1" applyAlignment="1">
      <alignment horizontal="center" vertical="center" wrapText="1"/>
    </xf>
    <xf numFmtId="0" fontId="30" fillId="26" borderId="11" xfId="36" applyFont="1" applyFill="1" applyBorder="1" applyAlignment="1">
      <alignment horizontal="justify" vertical="center" wrapText="1"/>
    </xf>
    <xf numFmtId="165" fontId="30" fillId="26" borderId="11" xfId="36" applyNumberFormat="1" applyFont="1" applyFill="1" applyBorder="1" applyAlignment="1">
      <alignment horizontal="right" vertical="center" wrapText="1"/>
    </xf>
    <xf numFmtId="164" fontId="30" fillId="26" borderId="11" xfId="41" applyNumberFormat="1" applyFont="1" applyFill="1" applyBorder="1" applyAlignment="1">
      <alignment horizontal="right" vertical="center" wrapText="1"/>
    </xf>
    <xf numFmtId="165" fontId="30" fillId="26" borderId="11" xfId="36" applyNumberFormat="1" applyFont="1" applyFill="1" applyBorder="1" applyAlignment="1" applyProtection="1">
      <alignment vertical="center"/>
    </xf>
    <xf numFmtId="164" fontId="8" fillId="0" borderId="11" xfId="41" applyNumberFormat="1" applyFont="1" applyFill="1" applyBorder="1" applyAlignment="1">
      <alignment horizontal="right" vertical="center" wrapText="1"/>
    </xf>
    <xf numFmtId="165" fontId="6" fillId="24" borderId="11" xfId="36" applyNumberFormat="1" applyFont="1" applyFill="1" applyBorder="1" applyAlignment="1">
      <alignment horizontal="right" vertical="center" wrapText="1"/>
    </xf>
    <xf numFmtId="0" fontId="8" fillId="24" borderId="11" xfId="36" applyFont="1" applyFill="1" applyBorder="1" applyAlignment="1">
      <alignment horizontal="left" vertical="center" wrapText="1"/>
    </xf>
    <xf numFmtId="165" fontId="7" fillId="26" borderId="11" xfId="36" applyNumberFormat="1" applyFont="1" applyFill="1" applyBorder="1" applyAlignment="1">
      <alignment horizontal="right" vertical="center"/>
    </xf>
    <xf numFmtId="165" fontId="2" fillId="0" borderId="0" xfId="36" applyNumberFormat="1" applyFont="1" applyFill="1" applyAlignment="1">
      <alignment horizontal="right" vertical="center"/>
    </xf>
    <xf numFmtId="0" fontId="30" fillId="0" borderId="0" xfId="36" applyFont="1" applyFill="1" applyAlignment="1">
      <alignment horizontal="center" vertical="center" wrapText="1"/>
    </xf>
  </cellXfs>
  <cellStyles count="45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Акцент1 2" xfId="19"/>
    <cellStyle name="Акцент2 2" xfId="20"/>
    <cellStyle name="Акцент3 2" xfId="21"/>
    <cellStyle name="Акцент4 2" xfId="22"/>
    <cellStyle name="Акцент5 2" xfId="23"/>
    <cellStyle name="Акцент6 2" xfId="24"/>
    <cellStyle name="Ввод  2" xfId="25"/>
    <cellStyle name="Вывод 2" xfId="26"/>
    <cellStyle name="Вычисление 2" xfId="27"/>
    <cellStyle name="Заголовок 1 2" xfId="28"/>
    <cellStyle name="Заголовок 2 2" xfId="29"/>
    <cellStyle name="Заголовок 3 2" xfId="30"/>
    <cellStyle name="Заголовок 4 2" xfId="31"/>
    <cellStyle name="Итог 2" xfId="32"/>
    <cellStyle name="Контрольная ячейка 2" xfId="33"/>
    <cellStyle name="Название 2" xfId="34"/>
    <cellStyle name="Нейтральный 2" xfId="35"/>
    <cellStyle name="Обычный" xfId="0" builtinId="0"/>
    <cellStyle name="Обычный 2" xfId="36"/>
    <cellStyle name="Обычный_tmp" xfId="37"/>
    <cellStyle name="Плохой 2" xfId="38"/>
    <cellStyle name="Пояснение 2" xfId="39"/>
    <cellStyle name="Примечание 2" xfId="40"/>
    <cellStyle name="Процентный" xfId="41" builtinId="5"/>
    <cellStyle name="Связанная ячейка 2" xfId="42"/>
    <cellStyle name="Текст предупреждения 2" xfId="43"/>
    <cellStyle name="Хороший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66"/>
  <sheetViews>
    <sheetView tabSelected="1" zoomScale="115" zoomScaleNormal="115" zoomScaleSheetLayoutView="90" workbookViewId="0">
      <pane xSplit="2" ySplit="4" topLeftCell="C5" activePane="bottomRight" state="frozenSplit"/>
      <selection pane="topRight" activeCell="C1" sqref="C1"/>
      <selection pane="bottomLeft" activeCell="A5" sqref="A5"/>
      <selection pane="bottomRight" activeCell="G323" sqref="G323"/>
    </sheetView>
  </sheetViews>
  <sheetFormatPr defaultRowHeight="15" x14ac:dyDescent="0.25"/>
  <cols>
    <col min="1" max="1" width="19" style="8" customWidth="1"/>
    <col min="2" max="2" width="47.42578125" style="1" customWidth="1"/>
    <col min="3" max="3" width="9.7109375" style="1" customWidth="1"/>
    <col min="4" max="4" width="10.7109375" style="75" customWidth="1"/>
    <col min="5" max="5" width="10.7109375" style="1" hidden="1" customWidth="1"/>
    <col min="6" max="6" width="10.7109375" style="75" customWidth="1"/>
    <col min="7" max="8" width="11.28515625" style="4" customWidth="1"/>
    <col min="9" max="9" width="10.5703125" style="100" hidden="1" customWidth="1"/>
    <col min="10" max="10" width="11.7109375" style="1" hidden="1" customWidth="1"/>
    <col min="11" max="11" width="9.140625" style="1"/>
    <col min="12" max="12" width="0" style="1" hidden="1" customWidth="1"/>
    <col min="13" max="16384" width="9.140625" style="1"/>
  </cols>
  <sheetData>
    <row r="1" spans="1:9" ht="27.75" customHeight="1" x14ac:dyDescent="0.25">
      <c r="A1" s="210" t="s">
        <v>326</v>
      </c>
      <c r="B1" s="210"/>
      <c r="C1" s="210"/>
      <c r="D1" s="210"/>
      <c r="E1" s="210"/>
      <c r="F1" s="210"/>
      <c r="G1" s="210"/>
      <c r="H1" s="210"/>
      <c r="I1" s="210"/>
    </row>
    <row r="2" spans="1:9" x14ac:dyDescent="0.25">
      <c r="A2" s="2"/>
      <c r="B2" s="3"/>
      <c r="C2" s="3"/>
      <c r="D2" s="3"/>
      <c r="E2" s="3"/>
      <c r="F2" s="3"/>
      <c r="H2" s="5" t="s">
        <v>0</v>
      </c>
      <c r="I2" s="5" t="s">
        <v>0</v>
      </c>
    </row>
    <row r="3" spans="1:9" s="8" customFormat="1" ht="69" customHeight="1" x14ac:dyDescent="0.2">
      <c r="A3" s="6" t="s">
        <v>1</v>
      </c>
      <c r="B3" s="6" t="s">
        <v>2</v>
      </c>
      <c r="C3" s="7" t="s">
        <v>327</v>
      </c>
      <c r="D3" s="166" t="s">
        <v>328</v>
      </c>
      <c r="E3" s="7" t="s">
        <v>302</v>
      </c>
      <c r="F3" s="166" t="s">
        <v>329</v>
      </c>
      <c r="G3" s="105" t="s">
        <v>286</v>
      </c>
      <c r="H3" s="105" t="s">
        <v>287</v>
      </c>
      <c r="I3" s="113" t="s">
        <v>330</v>
      </c>
    </row>
    <row r="4" spans="1:9" x14ac:dyDescent="0.25">
      <c r="A4" s="9">
        <v>1</v>
      </c>
      <c r="B4" s="9">
        <v>2</v>
      </c>
      <c r="C4" s="90">
        <v>3</v>
      </c>
      <c r="D4" s="167">
        <v>4</v>
      </c>
      <c r="E4" s="90">
        <v>5</v>
      </c>
      <c r="F4" s="167">
        <v>5</v>
      </c>
      <c r="G4" s="106">
        <v>6</v>
      </c>
      <c r="H4" s="106">
        <v>7</v>
      </c>
      <c r="I4" s="106">
        <v>8</v>
      </c>
    </row>
    <row r="5" spans="1:9" ht="16.5" x14ac:dyDescent="0.25">
      <c r="A5" s="114" t="s">
        <v>3</v>
      </c>
      <c r="B5" s="115" t="s">
        <v>4</v>
      </c>
      <c r="C5" s="111">
        <f>C6+C19</f>
        <v>624075.29999999993</v>
      </c>
      <c r="D5" s="111">
        <f>D6+D19</f>
        <v>701686.6</v>
      </c>
      <c r="E5" s="111">
        <f>E6+E19</f>
        <v>582295.5</v>
      </c>
      <c r="F5" s="111">
        <f>F6+F19</f>
        <v>697776.89999999991</v>
      </c>
      <c r="G5" s="110">
        <f>F5-D5</f>
        <v>-3909.7000000000698</v>
      </c>
      <c r="H5" s="112">
        <f t="shared" ref="H5:H22" si="0">F5/D5</f>
        <v>0.99442813928611429</v>
      </c>
      <c r="I5" s="111">
        <f t="shared" ref="I5:I32" si="1">F5-E5</f>
        <v>115481.39999999991</v>
      </c>
    </row>
    <row r="6" spans="1:9" ht="16.5" x14ac:dyDescent="0.25">
      <c r="A6" s="114"/>
      <c r="B6" s="115" t="s">
        <v>5</v>
      </c>
      <c r="C6" s="111">
        <f>C7+C9+C14+C16</f>
        <v>521741.99999999994</v>
      </c>
      <c r="D6" s="111">
        <f>D7+D9+D14+D16</f>
        <v>503954</v>
      </c>
      <c r="E6" s="111">
        <f>E7+E9+E14+E16</f>
        <v>486834.8</v>
      </c>
      <c r="F6" s="111">
        <f>F7+F9+F14+F16</f>
        <v>499905.8</v>
      </c>
      <c r="G6" s="110">
        <f t="shared" ref="G6:G32" si="2">F6-D6</f>
        <v>-4048.2000000000116</v>
      </c>
      <c r="H6" s="112">
        <f t="shared" si="0"/>
        <v>0.99196712398353815</v>
      </c>
      <c r="I6" s="111">
        <f t="shared" si="1"/>
        <v>13071</v>
      </c>
    </row>
    <row r="7" spans="1:9" ht="16.5" x14ac:dyDescent="0.25">
      <c r="A7" s="116" t="s">
        <v>6</v>
      </c>
      <c r="B7" s="115" t="s">
        <v>7</v>
      </c>
      <c r="C7" s="107">
        <f>SUM(C8)</f>
        <v>278424.09999999998</v>
      </c>
      <c r="D7" s="107">
        <f>SUM(D8)</f>
        <v>250884.5</v>
      </c>
      <c r="E7" s="107">
        <f>SUM(E8)</f>
        <v>256301.5</v>
      </c>
      <c r="F7" s="107">
        <f>SUM(F8)</f>
        <v>246209.5</v>
      </c>
      <c r="G7" s="110">
        <f t="shared" si="2"/>
        <v>-4675</v>
      </c>
      <c r="H7" s="112">
        <f t="shared" si="0"/>
        <v>0.98136592734903905</v>
      </c>
      <c r="I7" s="111">
        <f t="shared" si="1"/>
        <v>-10092</v>
      </c>
    </row>
    <row r="8" spans="1:9" ht="16.5" x14ac:dyDescent="0.25">
      <c r="A8" s="12" t="s">
        <v>8</v>
      </c>
      <c r="B8" s="13" t="s">
        <v>9</v>
      </c>
      <c r="C8" s="14">
        <v>278424.09999999998</v>
      </c>
      <c r="D8" s="144">
        <v>250884.5</v>
      </c>
      <c r="E8" s="15">
        <v>256301.5</v>
      </c>
      <c r="F8" s="144">
        <v>246209.5</v>
      </c>
      <c r="G8" s="110">
        <f t="shared" si="2"/>
        <v>-4675</v>
      </c>
      <c r="H8" s="112">
        <f t="shared" si="0"/>
        <v>0.98136592734903905</v>
      </c>
      <c r="I8" s="111">
        <f>F8-E8</f>
        <v>-10092</v>
      </c>
    </row>
    <row r="9" spans="1:9" ht="49.5" x14ac:dyDescent="0.25">
      <c r="A9" s="116" t="s">
        <v>10</v>
      </c>
      <c r="B9" s="115" t="s">
        <v>11</v>
      </c>
      <c r="C9" s="107">
        <f>C10+C11+C12+C13</f>
        <v>12441.6</v>
      </c>
      <c r="D9" s="107">
        <f>D10+D11+D12+D13</f>
        <v>13904.200000000003</v>
      </c>
      <c r="E9" s="107">
        <f>E10+E11+E12+E13</f>
        <v>14058.3</v>
      </c>
      <c r="F9" s="107">
        <f>F10+F11+F12+F13</f>
        <v>13904.4</v>
      </c>
      <c r="G9" s="110">
        <f t="shared" si="2"/>
        <v>0.19999999999708962</v>
      </c>
      <c r="H9" s="112">
        <f t="shared" si="0"/>
        <v>1.0000143841429205</v>
      </c>
      <c r="I9" s="111">
        <f t="shared" si="1"/>
        <v>-153.89999999999964</v>
      </c>
    </row>
    <row r="10" spans="1:9" ht="99" x14ac:dyDescent="0.25">
      <c r="A10" s="12" t="s">
        <v>12</v>
      </c>
      <c r="B10" s="16" t="s">
        <v>13</v>
      </c>
      <c r="C10" s="14">
        <v>3804.9</v>
      </c>
      <c r="D10" s="144">
        <v>4847.1000000000004</v>
      </c>
      <c r="E10" s="15">
        <v>5305.8</v>
      </c>
      <c r="F10" s="144">
        <v>4847.1000000000004</v>
      </c>
      <c r="G10" s="110">
        <f t="shared" si="2"/>
        <v>0</v>
      </c>
      <c r="H10" s="112">
        <f t="shared" si="0"/>
        <v>1</v>
      </c>
      <c r="I10" s="111">
        <f t="shared" si="1"/>
        <v>-458.69999999999982</v>
      </c>
    </row>
    <row r="11" spans="1:9" ht="66" x14ac:dyDescent="0.25">
      <c r="A11" s="12" t="s">
        <v>14</v>
      </c>
      <c r="B11" s="16" t="s">
        <v>15</v>
      </c>
      <c r="C11" s="14">
        <v>142</v>
      </c>
      <c r="D11" s="144">
        <v>131.30000000000001</v>
      </c>
      <c r="E11" s="15">
        <v>119.5</v>
      </c>
      <c r="F11" s="144">
        <v>131.30000000000001</v>
      </c>
      <c r="G11" s="110">
        <f t="shared" si="2"/>
        <v>0</v>
      </c>
      <c r="H11" s="112">
        <f t="shared" si="0"/>
        <v>1</v>
      </c>
      <c r="I11" s="111">
        <f t="shared" si="1"/>
        <v>11.800000000000011</v>
      </c>
    </row>
    <row r="12" spans="1:9" ht="66" x14ac:dyDescent="0.25">
      <c r="A12" s="12" t="s">
        <v>16</v>
      </c>
      <c r="B12" s="16" t="s">
        <v>17</v>
      </c>
      <c r="C12" s="14">
        <v>8333.7000000000007</v>
      </c>
      <c r="D12" s="144">
        <v>9549.2000000000007</v>
      </c>
      <c r="E12" s="15">
        <v>9089.5</v>
      </c>
      <c r="F12" s="144">
        <v>9549.4</v>
      </c>
      <c r="G12" s="110">
        <f t="shared" si="2"/>
        <v>0.19999999999890861</v>
      </c>
      <c r="H12" s="112">
        <f t="shared" si="0"/>
        <v>1.0000209441628618</v>
      </c>
      <c r="I12" s="111">
        <f t="shared" si="1"/>
        <v>459.89999999999964</v>
      </c>
    </row>
    <row r="13" spans="1:9" ht="66" x14ac:dyDescent="0.25">
      <c r="A13" s="12" t="s">
        <v>18</v>
      </c>
      <c r="B13" s="16" t="s">
        <v>19</v>
      </c>
      <c r="C13" s="14">
        <v>161</v>
      </c>
      <c r="D13" s="144">
        <v>-623.4</v>
      </c>
      <c r="E13" s="15">
        <v>-456.5</v>
      </c>
      <c r="F13" s="144">
        <v>-623.4</v>
      </c>
      <c r="G13" s="110">
        <f t="shared" si="2"/>
        <v>0</v>
      </c>
      <c r="H13" s="112">
        <f t="shared" si="0"/>
        <v>1</v>
      </c>
      <c r="I13" s="111">
        <f t="shared" si="1"/>
        <v>-166.89999999999998</v>
      </c>
    </row>
    <row r="14" spans="1:9" ht="16.5" x14ac:dyDescent="0.25">
      <c r="A14" s="116" t="s">
        <v>20</v>
      </c>
      <c r="B14" s="115" t="s">
        <v>21</v>
      </c>
      <c r="C14" s="107">
        <f>SUM(C15)</f>
        <v>794.5</v>
      </c>
      <c r="D14" s="107">
        <f>SUM(D15)</f>
        <v>860</v>
      </c>
      <c r="E14" s="107">
        <f>SUM(E15)</f>
        <v>831</v>
      </c>
      <c r="F14" s="107">
        <f>SUM(F15)</f>
        <v>862.1</v>
      </c>
      <c r="G14" s="110">
        <f t="shared" si="2"/>
        <v>2.1000000000000227</v>
      </c>
      <c r="H14" s="112">
        <f t="shared" si="0"/>
        <v>1.0024418604651164</v>
      </c>
      <c r="I14" s="111">
        <f t="shared" si="1"/>
        <v>31.100000000000023</v>
      </c>
    </row>
    <row r="15" spans="1:9" ht="16.5" x14ac:dyDescent="0.25">
      <c r="A15" s="17" t="s">
        <v>22</v>
      </c>
      <c r="B15" s="13" t="s">
        <v>23</v>
      </c>
      <c r="C15" s="14">
        <v>794.5</v>
      </c>
      <c r="D15" s="144">
        <v>860</v>
      </c>
      <c r="E15" s="15">
        <v>831</v>
      </c>
      <c r="F15" s="144">
        <v>862.1</v>
      </c>
      <c r="G15" s="110">
        <f t="shared" si="2"/>
        <v>2.1000000000000227</v>
      </c>
      <c r="H15" s="112">
        <f t="shared" si="0"/>
        <v>1.0024418604651164</v>
      </c>
      <c r="I15" s="111">
        <f t="shared" si="1"/>
        <v>31.100000000000023</v>
      </c>
    </row>
    <row r="16" spans="1:9" ht="16.5" x14ac:dyDescent="0.25">
      <c r="A16" s="116" t="s">
        <v>24</v>
      </c>
      <c r="B16" s="115" t="s">
        <v>25</v>
      </c>
      <c r="C16" s="107">
        <f>SUM(C17:C18)</f>
        <v>230081.8</v>
      </c>
      <c r="D16" s="107">
        <f>SUM(D17:D18)</f>
        <v>238305.3</v>
      </c>
      <c r="E16" s="107">
        <f>SUM(E17:E18)</f>
        <v>215644</v>
      </c>
      <c r="F16" s="107">
        <f>SUM(F17:F18)</f>
        <v>238929.8</v>
      </c>
      <c r="G16" s="110">
        <f t="shared" si="2"/>
        <v>624.5</v>
      </c>
      <c r="H16" s="112">
        <f t="shared" si="0"/>
        <v>1.0026205879600663</v>
      </c>
      <c r="I16" s="111">
        <f t="shared" si="1"/>
        <v>23285.799999999988</v>
      </c>
    </row>
    <row r="17" spans="1:9" ht="16.5" x14ac:dyDescent="0.25">
      <c r="A17" s="9" t="s">
        <v>26</v>
      </c>
      <c r="B17" s="18" t="s">
        <v>349</v>
      </c>
      <c r="C17" s="15">
        <v>74118.8</v>
      </c>
      <c r="D17" s="144">
        <v>96142.3</v>
      </c>
      <c r="E17" s="15">
        <v>84084.2</v>
      </c>
      <c r="F17" s="144">
        <v>96346.2</v>
      </c>
      <c r="G17" s="110">
        <f t="shared" si="2"/>
        <v>203.89999999999418</v>
      </c>
      <c r="H17" s="112">
        <f t="shared" si="0"/>
        <v>1.0021208146674252</v>
      </c>
      <c r="I17" s="111">
        <f t="shared" si="1"/>
        <v>12262</v>
      </c>
    </row>
    <row r="18" spans="1:9" ht="16.5" x14ac:dyDescent="0.25">
      <c r="A18" s="12" t="s">
        <v>27</v>
      </c>
      <c r="B18" s="13" t="s">
        <v>350</v>
      </c>
      <c r="C18" s="14">
        <v>155963</v>
      </c>
      <c r="D18" s="144">
        <f>68363+73800</f>
        <v>142163</v>
      </c>
      <c r="E18" s="15">
        <v>131559.79999999999</v>
      </c>
      <c r="F18" s="144">
        <f>68720.2+73863.4</f>
        <v>142583.59999999998</v>
      </c>
      <c r="G18" s="110">
        <f t="shared" si="2"/>
        <v>420.59999999997672</v>
      </c>
      <c r="H18" s="112">
        <f t="shared" si="0"/>
        <v>1.0029585757194206</v>
      </c>
      <c r="I18" s="111">
        <f t="shared" si="1"/>
        <v>11023.799999999988</v>
      </c>
    </row>
    <row r="19" spans="1:9" ht="16.5" x14ac:dyDescent="0.25">
      <c r="A19" s="116"/>
      <c r="B19" s="115" t="s">
        <v>28</v>
      </c>
      <c r="C19" s="107">
        <f>C20+C26+C30+C25+C33</f>
        <v>102333.3</v>
      </c>
      <c r="D19" s="107">
        <f>D20+D26+D30+D25</f>
        <v>197732.59999999998</v>
      </c>
      <c r="E19" s="107">
        <f>E20+E26+E30+E25+E33</f>
        <v>95460.7</v>
      </c>
      <c r="F19" s="107">
        <f>F20+F26+F30+F25+F33</f>
        <v>197871.09999999998</v>
      </c>
      <c r="G19" s="110">
        <f t="shared" si="2"/>
        <v>138.5</v>
      </c>
      <c r="H19" s="112">
        <f t="shared" si="0"/>
        <v>1.0007004408984659</v>
      </c>
      <c r="I19" s="111">
        <f t="shared" si="1"/>
        <v>102410.39999999998</v>
      </c>
    </row>
    <row r="20" spans="1:9" ht="49.5" x14ac:dyDescent="0.25">
      <c r="A20" s="116" t="s">
        <v>29</v>
      </c>
      <c r="B20" s="115" t="s">
        <v>30</v>
      </c>
      <c r="C20" s="107">
        <f>SUM(C21:C24)</f>
        <v>94072.8</v>
      </c>
      <c r="D20" s="107">
        <f>SUM(D21:D24)</f>
        <v>74628.3</v>
      </c>
      <c r="E20" s="107">
        <f>SUM(E21:E24)</f>
        <v>85461.3</v>
      </c>
      <c r="F20" s="107">
        <f>SUM(F21:F24)</f>
        <v>74650</v>
      </c>
      <c r="G20" s="110">
        <f t="shared" si="2"/>
        <v>21.69999999999709</v>
      </c>
      <c r="H20" s="112">
        <f t="shared" si="0"/>
        <v>1.0002907744113159</v>
      </c>
      <c r="I20" s="111">
        <f t="shared" si="1"/>
        <v>-10811.300000000003</v>
      </c>
    </row>
    <row r="21" spans="1:9" ht="82.5" x14ac:dyDescent="0.25">
      <c r="A21" s="12" t="s">
        <v>31</v>
      </c>
      <c r="B21" s="16" t="s">
        <v>32</v>
      </c>
      <c r="C21" s="14">
        <v>64250</v>
      </c>
      <c r="D21" s="144">
        <v>59300</v>
      </c>
      <c r="E21" s="15">
        <v>79632.600000000006</v>
      </c>
      <c r="F21" s="144">
        <v>59314.400000000001</v>
      </c>
      <c r="G21" s="110">
        <f t="shared" si="2"/>
        <v>14.400000000001455</v>
      </c>
      <c r="H21" s="112">
        <f t="shared" si="0"/>
        <v>1.0002428330522766</v>
      </c>
      <c r="I21" s="111">
        <f t="shared" si="1"/>
        <v>-20318.200000000004</v>
      </c>
    </row>
    <row r="22" spans="1:9" ht="49.5" x14ac:dyDescent="0.25">
      <c r="A22" s="17" t="s">
        <v>33</v>
      </c>
      <c r="B22" s="16" t="s">
        <v>34</v>
      </c>
      <c r="C22" s="19">
        <v>3250</v>
      </c>
      <c r="D22" s="144">
        <v>3520</v>
      </c>
      <c r="E22" s="15">
        <v>3984.4</v>
      </c>
      <c r="F22" s="144">
        <v>3548</v>
      </c>
      <c r="G22" s="110">
        <f t="shared" si="2"/>
        <v>28</v>
      </c>
      <c r="H22" s="112">
        <f t="shared" si="0"/>
        <v>1.0079545454545455</v>
      </c>
      <c r="I22" s="111">
        <f t="shared" si="1"/>
        <v>-436.40000000000009</v>
      </c>
    </row>
    <row r="23" spans="1:9" ht="66" hidden="1" x14ac:dyDescent="0.25">
      <c r="A23" s="17" t="s">
        <v>35</v>
      </c>
      <c r="B23" s="16" t="s">
        <v>36</v>
      </c>
      <c r="C23" s="19">
        <v>0</v>
      </c>
      <c r="D23" s="144">
        <v>0</v>
      </c>
      <c r="E23" s="15">
        <v>0</v>
      </c>
      <c r="F23" s="144">
        <v>0</v>
      </c>
      <c r="G23" s="110">
        <f t="shared" si="2"/>
        <v>0</v>
      </c>
      <c r="H23" s="112">
        <v>0</v>
      </c>
      <c r="I23" s="111">
        <f t="shared" si="1"/>
        <v>0</v>
      </c>
    </row>
    <row r="24" spans="1:9" ht="115.5" x14ac:dyDescent="0.25">
      <c r="A24" s="20" t="s">
        <v>37</v>
      </c>
      <c r="B24" s="21" t="s">
        <v>38</v>
      </c>
      <c r="C24" s="19">
        <v>26572.799999999999</v>
      </c>
      <c r="D24" s="144">
        <v>11808.3</v>
      </c>
      <c r="E24" s="15">
        <v>1844.3</v>
      </c>
      <c r="F24" s="144">
        <v>11787.6</v>
      </c>
      <c r="G24" s="110">
        <f t="shared" si="2"/>
        <v>-20.699999999998909</v>
      </c>
      <c r="H24" s="112">
        <f>F24/D24</f>
        <v>0.99824699575722176</v>
      </c>
      <c r="I24" s="111">
        <f t="shared" si="1"/>
        <v>9943.3000000000011</v>
      </c>
    </row>
    <row r="25" spans="1:9" ht="16.5" x14ac:dyDescent="0.25">
      <c r="A25" s="192" t="s">
        <v>39</v>
      </c>
      <c r="B25" s="193" t="s">
        <v>40</v>
      </c>
      <c r="C25" s="194">
        <v>0</v>
      </c>
      <c r="D25" s="110">
        <v>24.4</v>
      </c>
      <c r="E25" s="110">
        <v>27.9</v>
      </c>
      <c r="F25" s="110">
        <v>24.4</v>
      </c>
      <c r="G25" s="110">
        <f t="shared" si="2"/>
        <v>0</v>
      </c>
      <c r="H25" s="112">
        <f>F25/D25</f>
        <v>1</v>
      </c>
      <c r="I25" s="111">
        <f t="shared" si="1"/>
        <v>-3.5</v>
      </c>
    </row>
    <row r="26" spans="1:9" ht="33" x14ac:dyDescent="0.25">
      <c r="A26" s="117" t="s">
        <v>41</v>
      </c>
      <c r="B26" s="118" t="s">
        <v>42</v>
      </c>
      <c r="C26" s="107">
        <f>SUM(C27:C29)</f>
        <v>8025</v>
      </c>
      <c r="D26" s="107">
        <f>SUM(D27:D29)</f>
        <v>122915</v>
      </c>
      <c r="E26" s="107">
        <f>SUM(E27:E29)</f>
        <v>10123.5</v>
      </c>
      <c r="F26" s="107">
        <f>SUM(F27:F29)</f>
        <v>123031.8</v>
      </c>
      <c r="G26" s="110">
        <f t="shared" si="2"/>
        <v>116.80000000000291</v>
      </c>
      <c r="H26" s="112">
        <f>F26/D26</f>
        <v>1.0009502501728837</v>
      </c>
      <c r="I26" s="111">
        <f t="shared" si="1"/>
        <v>112908.3</v>
      </c>
    </row>
    <row r="27" spans="1:9" ht="115.5" x14ac:dyDescent="0.25">
      <c r="A27" s="22" t="s">
        <v>43</v>
      </c>
      <c r="B27" s="23" t="s">
        <v>351</v>
      </c>
      <c r="C27" s="19">
        <v>1800</v>
      </c>
      <c r="D27" s="168">
        <v>2580</v>
      </c>
      <c r="E27" s="24">
        <v>2386.1</v>
      </c>
      <c r="F27" s="168">
        <v>2609</v>
      </c>
      <c r="G27" s="110">
        <f t="shared" si="2"/>
        <v>29</v>
      </c>
      <c r="H27" s="112">
        <f>F27/D27</f>
        <v>1.0112403100775194</v>
      </c>
      <c r="I27" s="111">
        <f t="shared" si="1"/>
        <v>222.90000000000009</v>
      </c>
    </row>
    <row r="28" spans="1:9" ht="49.5" x14ac:dyDescent="0.25">
      <c r="A28" s="22" t="s">
        <v>44</v>
      </c>
      <c r="B28" s="23" t="s">
        <v>45</v>
      </c>
      <c r="C28" s="19">
        <v>6225</v>
      </c>
      <c r="D28" s="144">
        <v>7925</v>
      </c>
      <c r="E28" s="15">
        <v>7737.4</v>
      </c>
      <c r="F28" s="144">
        <v>8012.8</v>
      </c>
      <c r="G28" s="110">
        <f t="shared" si="2"/>
        <v>87.800000000000182</v>
      </c>
      <c r="H28" s="112">
        <f>F28/D28</f>
        <v>1.0110788643533124</v>
      </c>
      <c r="I28" s="111">
        <f t="shared" si="1"/>
        <v>275.40000000000055</v>
      </c>
    </row>
    <row r="29" spans="1:9" ht="66" x14ac:dyDescent="0.25">
      <c r="A29" s="22" t="s">
        <v>46</v>
      </c>
      <c r="B29" s="23" t="s">
        <v>47</v>
      </c>
      <c r="C29" s="19">
        <v>0</v>
      </c>
      <c r="D29" s="144">
        <v>112410</v>
      </c>
      <c r="E29" s="15">
        <v>0</v>
      </c>
      <c r="F29" s="144">
        <v>112410</v>
      </c>
      <c r="G29" s="110">
        <f t="shared" si="2"/>
        <v>0</v>
      </c>
      <c r="H29" s="112">
        <v>0</v>
      </c>
      <c r="I29" s="111">
        <f t="shared" si="1"/>
        <v>112410</v>
      </c>
    </row>
    <row r="30" spans="1:9" s="30" customFormat="1" ht="16.5" x14ac:dyDescent="0.25">
      <c r="A30" s="108" t="s">
        <v>48</v>
      </c>
      <c r="B30" s="109" t="s">
        <v>49</v>
      </c>
      <c r="C30" s="119">
        <f>SUM(C31:C32)</f>
        <v>0</v>
      </c>
      <c r="D30" s="119">
        <f>SUM(D31:D32)</f>
        <v>164.89999999999998</v>
      </c>
      <c r="E30" s="119">
        <f>SUM(E31:E32)</f>
        <v>-143.4</v>
      </c>
      <c r="F30" s="119">
        <f>SUM(F31:F32)</f>
        <v>164.89999999999998</v>
      </c>
      <c r="G30" s="110">
        <f t="shared" si="2"/>
        <v>0</v>
      </c>
      <c r="H30" s="112">
        <f>F30/D30</f>
        <v>1</v>
      </c>
      <c r="I30" s="111">
        <f t="shared" si="1"/>
        <v>308.29999999999995</v>
      </c>
    </row>
    <row r="31" spans="1:9" ht="66" hidden="1" x14ac:dyDescent="0.25">
      <c r="A31" s="22" t="s">
        <v>50</v>
      </c>
      <c r="B31" s="23" t="s">
        <v>51</v>
      </c>
      <c r="C31" s="19">
        <v>0</v>
      </c>
      <c r="D31" s="164">
        <v>0</v>
      </c>
      <c r="E31" s="19">
        <v>0</v>
      </c>
      <c r="F31" s="164">
        <v>0</v>
      </c>
      <c r="G31" s="110">
        <f t="shared" si="2"/>
        <v>0</v>
      </c>
      <c r="H31" s="112">
        <v>0</v>
      </c>
      <c r="I31" s="111">
        <f t="shared" si="1"/>
        <v>0</v>
      </c>
    </row>
    <row r="32" spans="1:9" ht="66" x14ac:dyDescent="0.25">
      <c r="A32" s="22" t="s">
        <v>52</v>
      </c>
      <c r="B32" s="23" t="s">
        <v>53</v>
      </c>
      <c r="C32" s="19">
        <v>0</v>
      </c>
      <c r="D32" s="144">
        <f>33.3+131.6</f>
        <v>164.89999999999998</v>
      </c>
      <c r="E32" s="15">
        <v>-143.4</v>
      </c>
      <c r="F32" s="144">
        <f>33.3+131.6</f>
        <v>164.89999999999998</v>
      </c>
      <c r="G32" s="110">
        <f t="shared" si="2"/>
        <v>0</v>
      </c>
      <c r="H32" s="112">
        <f>F32/D32</f>
        <v>1</v>
      </c>
      <c r="I32" s="111">
        <f t="shared" si="1"/>
        <v>308.29999999999995</v>
      </c>
    </row>
    <row r="33" spans="1:9" ht="16.5" x14ac:dyDescent="0.25">
      <c r="A33" s="120" t="s">
        <v>321</v>
      </c>
      <c r="B33" s="121" t="s">
        <v>348</v>
      </c>
      <c r="C33" s="122">
        <f t="shared" ref="C33:I33" si="3">C34+C35</f>
        <v>235.5</v>
      </c>
      <c r="D33" s="129">
        <f t="shared" si="3"/>
        <v>0</v>
      </c>
      <c r="E33" s="122">
        <f t="shared" si="3"/>
        <v>-8.6</v>
      </c>
      <c r="F33" s="122">
        <f t="shared" si="3"/>
        <v>0</v>
      </c>
      <c r="G33" s="122">
        <f t="shared" si="3"/>
        <v>0</v>
      </c>
      <c r="H33" s="122">
        <f t="shared" si="3"/>
        <v>0</v>
      </c>
      <c r="I33" s="122">
        <f t="shared" si="3"/>
        <v>8.6</v>
      </c>
    </row>
    <row r="34" spans="1:9" ht="16.5" x14ac:dyDescent="0.25">
      <c r="A34" s="22" t="s">
        <v>332</v>
      </c>
      <c r="B34" s="23" t="s">
        <v>320</v>
      </c>
      <c r="C34" s="19">
        <v>0</v>
      </c>
      <c r="D34" s="164">
        <v>0</v>
      </c>
      <c r="E34" s="19">
        <v>-8.6</v>
      </c>
      <c r="F34" s="164">
        <v>0</v>
      </c>
      <c r="G34" s="110">
        <f t="shared" ref="G34:G52" si="4">F34-D34</f>
        <v>0</v>
      </c>
      <c r="H34" s="112">
        <v>0</v>
      </c>
      <c r="I34" s="111">
        <f t="shared" ref="I34:I52" si="5">F34-E34</f>
        <v>8.6</v>
      </c>
    </row>
    <row r="35" spans="1:9" ht="33" x14ac:dyDescent="0.25">
      <c r="A35" s="22" t="s">
        <v>331</v>
      </c>
      <c r="B35" s="23" t="s">
        <v>352</v>
      </c>
      <c r="C35" s="19">
        <v>235.5</v>
      </c>
      <c r="D35" s="164">
        <v>0</v>
      </c>
      <c r="E35" s="19">
        <v>0</v>
      </c>
      <c r="F35" s="164">
        <v>0</v>
      </c>
      <c r="G35" s="110">
        <f>F35-D35</f>
        <v>0</v>
      </c>
      <c r="H35" s="112">
        <v>0</v>
      </c>
      <c r="I35" s="111">
        <f>F35-E35</f>
        <v>0</v>
      </c>
    </row>
    <row r="36" spans="1:9" ht="16.5" x14ac:dyDescent="0.25">
      <c r="A36" s="120" t="s">
        <v>54</v>
      </c>
      <c r="B36" s="121" t="s">
        <v>55</v>
      </c>
      <c r="C36" s="122">
        <f>C37+C40+C51+C46+C45+C49</f>
        <v>9689.7000000000007</v>
      </c>
      <c r="D36" s="122">
        <f>D37+D40+D51+D46+D45+D49+D50</f>
        <v>9689.7000000000007</v>
      </c>
      <c r="E36" s="122">
        <f>E37+E40+E51+E46+E45+E49+E50</f>
        <v>9152.9</v>
      </c>
      <c r="F36" s="122">
        <f>F37+F40+F51+F46+F45+F49+F50</f>
        <v>9689.7000000000007</v>
      </c>
      <c r="G36" s="110">
        <f t="shared" si="4"/>
        <v>0</v>
      </c>
      <c r="H36" s="112">
        <f>F36/D36</f>
        <v>1</v>
      </c>
      <c r="I36" s="111">
        <f t="shared" si="5"/>
        <v>536.80000000000109</v>
      </c>
    </row>
    <row r="37" spans="1:9" ht="33" x14ac:dyDescent="0.25">
      <c r="A37" s="120" t="s">
        <v>56</v>
      </c>
      <c r="B37" s="121" t="s">
        <v>57</v>
      </c>
      <c r="C37" s="122">
        <f>C39+C38</f>
        <v>9689.7000000000007</v>
      </c>
      <c r="D37" s="122">
        <f>D39+D38</f>
        <v>9689.7000000000007</v>
      </c>
      <c r="E37" s="122">
        <f>E39+E38</f>
        <v>9027.7000000000007</v>
      </c>
      <c r="F37" s="122">
        <f>F39+F38</f>
        <v>9689.7000000000007</v>
      </c>
      <c r="G37" s="110">
        <f t="shared" si="4"/>
        <v>0</v>
      </c>
      <c r="H37" s="112">
        <f>F37/D37</f>
        <v>1</v>
      </c>
      <c r="I37" s="111">
        <f t="shared" si="5"/>
        <v>662</v>
      </c>
    </row>
    <row r="38" spans="1:9" ht="49.5" hidden="1" x14ac:dyDescent="0.3">
      <c r="A38" s="31" t="s">
        <v>58</v>
      </c>
      <c r="B38" s="32" t="s">
        <v>59</v>
      </c>
      <c r="C38" s="33">
        <v>9689.7000000000007</v>
      </c>
      <c r="D38" s="169">
        <v>9689.7000000000007</v>
      </c>
      <c r="E38" s="33">
        <v>9027.7000000000007</v>
      </c>
      <c r="F38" s="169">
        <v>9689.7000000000007</v>
      </c>
      <c r="G38" s="110">
        <f t="shared" si="4"/>
        <v>0</v>
      </c>
      <c r="H38" s="112">
        <f>F38/D38</f>
        <v>1</v>
      </c>
      <c r="I38" s="111">
        <f t="shared" si="5"/>
        <v>662</v>
      </c>
    </row>
    <row r="39" spans="1:9" ht="82.5" hidden="1" x14ac:dyDescent="0.3">
      <c r="A39" s="34" t="s">
        <v>60</v>
      </c>
      <c r="B39" s="35" t="s">
        <v>61</v>
      </c>
      <c r="C39" s="14">
        <v>0</v>
      </c>
      <c r="D39" s="144">
        <v>0</v>
      </c>
      <c r="E39" s="15">
        <v>0</v>
      </c>
      <c r="F39" s="144">
        <v>0</v>
      </c>
      <c r="G39" s="110">
        <f t="shared" si="4"/>
        <v>0</v>
      </c>
      <c r="H39" s="112" t="e">
        <f>F39/D39</f>
        <v>#DIV/0!</v>
      </c>
      <c r="I39" s="111">
        <f t="shared" si="5"/>
        <v>0</v>
      </c>
    </row>
    <row r="40" spans="1:9" ht="49.5" hidden="1" x14ac:dyDescent="0.25">
      <c r="A40" s="36" t="s">
        <v>62</v>
      </c>
      <c r="B40" s="37" t="s">
        <v>63</v>
      </c>
      <c r="C40" s="38">
        <f>C42+C41</f>
        <v>0</v>
      </c>
      <c r="D40" s="170">
        <f>D42+D41</f>
        <v>0</v>
      </c>
      <c r="E40" s="38">
        <f>E42+E41</f>
        <v>0</v>
      </c>
      <c r="F40" s="170">
        <f>F42+F41</f>
        <v>0</v>
      </c>
      <c r="G40" s="110">
        <f t="shared" si="4"/>
        <v>0</v>
      </c>
      <c r="H40" s="112">
        <v>0</v>
      </c>
      <c r="I40" s="111">
        <f t="shared" si="5"/>
        <v>0</v>
      </c>
    </row>
    <row r="41" spans="1:9" ht="33" hidden="1" x14ac:dyDescent="0.25">
      <c r="A41" s="39" t="s">
        <v>64</v>
      </c>
      <c r="B41" s="40" t="s">
        <v>65</v>
      </c>
      <c r="C41" s="41"/>
      <c r="D41" s="171">
        <v>0</v>
      </c>
      <c r="E41" s="41">
        <v>0</v>
      </c>
      <c r="F41" s="171">
        <v>0</v>
      </c>
      <c r="G41" s="110">
        <f t="shared" si="4"/>
        <v>0</v>
      </c>
      <c r="H41" s="112" t="e">
        <f>F41/D41</f>
        <v>#DIV/0!</v>
      </c>
      <c r="I41" s="111">
        <f t="shared" si="5"/>
        <v>0</v>
      </c>
    </row>
    <row r="42" spans="1:9" s="30" customFormat="1" ht="16.5" hidden="1" x14ac:dyDescent="0.25">
      <c r="A42" s="36" t="s">
        <v>66</v>
      </c>
      <c r="B42" s="42" t="s">
        <v>67</v>
      </c>
      <c r="C42" s="38">
        <f>C43+C44</f>
        <v>0</v>
      </c>
      <c r="D42" s="170">
        <f>D43+D44</f>
        <v>0</v>
      </c>
      <c r="E42" s="152">
        <f>E43+E44</f>
        <v>0</v>
      </c>
      <c r="F42" s="170">
        <f>F43+F44</f>
        <v>0</v>
      </c>
      <c r="G42" s="110">
        <f t="shared" si="4"/>
        <v>0</v>
      </c>
      <c r="H42" s="112">
        <v>0</v>
      </c>
      <c r="I42" s="111">
        <f t="shared" si="5"/>
        <v>0</v>
      </c>
    </row>
    <row r="43" spans="1:9" ht="70.5" hidden="1" customHeight="1" x14ac:dyDescent="0.25">
      <c r="A43" s="43" t="s">
        <v>68</v>
      </c>
      <c r="B43" s="44" t="s">
        <v>69</v>
      </c>
      <c r="C43" s="45"/>
      <c r="D43" s="172">
        <v>0</v>
      </c>
      <c r="E43" s="46">
        <v>0</v>
      </c>
      <c r="F43" s="171">
        <v>0</v>
      </c>
      <c r="G43" s="110">
        <f t="shared" si="4"/>
        <v>0</v>
      </c>
      <c r="H43" s="112" t="e">
        <f>F43/D43</f>
        <v>#DIV/0!</v>
      </c>
      <c r="I43" s="111">
        <f t="shared" si="5"/>
        <v>0</v>
      </c>
    </row>
    <row r="44" spans="1:9" ht="66" hidden="1" x14ac:dyDescent="0.25">
      <c r="A44" s="43" t="s">
        <v>70</v>
      </c>
      <c r="B44" s="44" t="s">
        <v>71</v>
      </c>
      <c r="C44" s="45"/>
      <c r="D44" s="172">
        <v>0</v>
      </c>
      <c r="E44" s="46">
        <v>0</v>
      </c>
      <c r="F44" s="171">
        <v>0</v>
      </c>
      <c r="G44" s="110">
        <f t="shared" si="4"/>
        <v>0</v>
      </c>
      <c r="H44" s="112" t="e">
        <f>F44/D44</f>
        <v>#DIV/0!</v>
      </c>
      <c r="I44" s="111">
        <f t="shared" si="5"/>
        <v>0</v>
      </c>
    </row>
    <row r="45" spans="1:9" s="30" customFormat="1" ht="33" hidden="1" x14ac:dyDescent="0.25">
      <c r="A45" s="123" t="s">
        <v>72</v>
      </c>
      <c r="B45" s="124" t="s">
        <v>73</v>
      </c>
      <c r="C45" s="125">
        <v>0</v>
      </c>
      <c r="D45" s="177">
        <v>0</v>
      </c>
      <c r="E45" s="177">
        <v>0</v>
      </c>
      <c r="F45" s="178">
        <v>0</v>
      </c>
      <c r="G45" s="110">
        <f t="shared" si="4"/>
        <v>0</v>
      </c>
      <c r="H45" s="112">
        <v>0</v>
      </c>
      <c r="I45" s="111">
        <f t="shared" si="5"/>
        <v>0</v>
      </c>
    </row>
    <row r="46" spans="1:9" s="30" customFormat="1" ht="16.5" hidden="1" x14ac:dyDescent="0.25">
      <c r="A46" s="123" t="s">
        <v>74</v>
      </c>
      <c r="B46" s="124" t="s">
        <v>75</v>
      </c>
      <c r="C46" s="125">
        <f>SUM(C47:C48)</f>
        <v>0</v>
      </c>
      <c r="D46" s="173">
        <f>D47+D48</f>
        <v>0</v>
      </c>
      <c r="E46" s="49">
        <f>E47+E48</f>
        <v>0</v>
      </c>
      <c r="F46" s="173">
        <f>F47+F48</f>
        <v>0</v>
      </c>
      <c r="G46" s="110">
        <f t="shared" si="4"/>
        <v>0</v>
      </c>
      <c r="H46" s="112">
        <v>0</v>
      </c>
      <c r="I46" s="111">
        <f t="shared" si="5"/>
        <v>0</v>
      </c>
    </row>
    <row r="47" spans="1:9" ht="49.5" hidden="1" x14ac:dyDescent="0.25">
      <c r="A47" s="43" t="s">
        <v>76</v>
      </c>
      <c r="B47" s="44" t="s">
        <v>77</v>
      </c>
      <c r="C47" s="45">
        <v>0</v>
      </c>
      <c r="D47" s="172">
        <v>0</v>
      </c>
      <c r="E47" s="46">
        <v>0</v>
      </c>
      <c r="F47" s="171">
        <v>0</v>
      </c>
      <c r="G47" s="110">
        <f t="shared" si="4"/>
        <v>0</v>
      </c>
      <c r="H47" s="112">
        <v>0</v>
      </c>
      <c r="I47" s="111">
        <f t="shared" si="5"/>
        <v>0</v>
      </c>
    </row>
    <row r="48" spans="1:9" ht="33" hidden="1" x14ac:dyDescent="0.25">
      <c r="A48" s="43" t="s">
        <v>78</v>
      </c>
      <c r="B48" s="44" t="s">
        <v>79</v>
      </c>
      <c r="C48" s="45">
        <v>0</v>
      </c>
      <c r="D48" s="172">
        <v>0</v>
      </c>
      <c r="E48" s="46">
        <v>0</v>
      </c>
      <c r="F48" s="171">
        <v>0</v>
      </c>
      <c r="G48" s="110">
        <f t="shared" si="4"/>
        <v>0</v>
      </c>
      <c r="H48" s="112">
        <v>0</v>
      </c>
      <c r="I48" s="111">
        <f t="shared" si="5"/>
        <v>0</v>
      </c>
    </row>
    <row r="49" spans="1:9" ht="16.5" hidden="1" x14ac:dyDescent="0.25">
      <c r="A49" s="47" t="s">
        <v>80</v>
      </c>
      <c r="B49" s="48" t="s">
        <v>81</v>
      </c>
      <c r="C49" s="50">
        <v>0</v>
      </c>
      <c r="D49" s="174">
        <v>0</v>
      </c>
      <c r="E49" s="51">
        <v>0</v>
      </c>
      <c r="F49" s="176">
        <v>0</v>
      </c>
      <c r="G49" s="110">
        <f t="shared" si="4"/>
        <v>0</v>
      </c>
      <c r="H49" s="112">
        <v>0</v>
      </c>
      <c r="I49" s="111">
        <f t="shared" si="5"/>
        <v>0</v>
      </c>
    </row>
    <row r="50" spans="1:9" ht="82.5" x14ac:dyDescent="0.25">
      <c r="A50" s="123" t="s">
        <v>322</v>
      </c>
      <c r="B50" s="195" t="s">
        <v>323</v>
      </c>
      <c r="C50" s="196">
        <v>0</v>
      </c>
      <c r="D50" s="197">
        <v>0</v>
      </c>
      <c r="E50" s="197">
        <v>208.3</v>
      </c>
      <c r="F50" s="198">
        <v>0</v>
      </c>
      <c r="G50" s="110">
        <f t="shared" si="4"/>
        <v>0</v>
      </c>
      <c r="H50" s="112">
        <v>0</v>
      </c>
      <c r="I50" s="111">
        <f t="shared" si="5"/>
        <v>-208.3</v>
      </c>
    </row>
    <row r="51" spans="1:9" ht="49.5" x14ac:dyDescent="0.25">
      <c r="A51" s="123" t="s">
        <v>82</v>
      </c>
      <c r="B51" s="195" t="s">
        <v>83</v>
      </c>
      <c r="C51" s="196">
        <v>0</v>
      </c>
      <c r="D51" s="197">
        <v>0</v>
      </c>
      <c r="E51" s="197">
        <v>-83.1</v>
      </c>
      <c r="F51" s="198">
        <v>0</v>
      </c>
      <c r="G51" s="110">
        <f t="shared" si="4"/>
        <v>0</v>
      </c>
      <c r="H51" s="112">
        <v>0</v>
      </c>
      <c r="I51" s="111">
        <f t="shared" si="5"/>
        <v>83.1</v>
      </c>
    </row>
    <row r="52" spans="1:9" ht="16.5" x14ac:dyDescent="0.25">
      <c r="A52" s="126"/>
      <c r="B52" s="127" t="s">
        <v>84</v>
      </c>
      <c r="C52" s="119">
        <f>C5+C36</f>
        <v>633764.99999999988</v>
      </c>
      <c r="D52" s="128">
        <f>D5+D36</f>
        <v>711376.29999999993</v>
      </c>
      <c r="E52" s="128">
        <f>E5+E36</f>
        <v>591448.4</v>
      </c>
      <c r="F52" s="128">
        <f>F5+F36</f>
        <v>707466.59999999986</v>
      </c>
      <c r="G52" s="110">
        <f t="shared" si="4"/>
        <v>-3909.7000000000698</v>
      </c>
      <c r="H52" s="112">
        <f>F52/D52</f>
        <v>0.99450403394096754</v>
      </c>
      <c r="I52" s="111">
        <f t="shared" si="5"/>
        <v>116018.19999999984</v>
      </c>
    </row>
    <row r="53" spans="1:9" ht="16.5" x14ac:dyDescent="0.25">
      <c r="A53" s="52"/>
      <c r="B53" s="53"/>
      <c r="C53" s="28"/>
      <c r="D53" s="146"/>
      <c r="E53" s="29"/>
      <c r="F53" s="146"/>
      <c r="G53" s="110"/>
      <c r="H53" s="112"/>
      <c r="I53" s="111"/>
    </row>
    <row r="54" spans="1:9" ht="16.5" x14ac:dyDescent="0.25">
      <c r="A54" s="52"/>
      <c r="B54" s="53" t="s">
        <v>85</v>
      </c>
      <c r="C54" s="54"/>
      <c r="D54" s="175"/>
      <c r="E54" s="55"/>
      <c r="F54" s="175"/>
      <c r="G54" s="110"/>
      <c r="H54" s="112"/>
      <c r="I54" s="111"/>
    </row>
    <row r="55" spans="1:9" s="30" customFormat="1" ht="16.5" x14ac:dyDescent="0.25">
      <c r="A55" s="130" t="s">
        <v>86</v>
      </c>
      <c r="B55" s="131" t="s">
        <v>87</v>
      </c>
      <c r="C55" s="122">
        <f>C56+C81+C82+C83</f>
        <v>24668.100000000002</v>
      </c>
      <c r="D55" s="128">
        <f>D56+D81+D82+D83</f>
        <v>15216.2</v>
      </c>
      <c r="E55" s="128">
        <f>E56+E81+E82+E83</f>
        <v>18767.299999999996</v>
      </c>
      <c r="F55" s="128">
        <f>F56+F81+F82+F83</f>
        <v>15104.1</v>
      </c>
      <c r="G55" s="110">
        <f>F55-D55</f>
        <v>-112.10000000000036</v>
      </c>
      <c r="H55" s="112">
        <f>IF(D55=0,"0,0 ",F55/D55)</f>
        <v>0.99263285182897176</v>
      </c>
      <c r="I55" s="111">
        <f>F55-E55</f>
        <v>-3663.1999999999953</v>
      </c>
    </row>
    <row r="56" spans="1:9" s="30" customFormat="1" ht="16.5" x14ac:dyDescent="0.25">
      <c r="A56" s="132" t="s">
        <v>88</v>
      </c>
      <c r="B56" s="133" t="s">
        <v>89</v>
      </c>
      <c r="C56" s="128">
        <f>C59+C62+C66+C75</f>
        <v>18946.2</v>
      </c>
      <c r="D56" s="146">
        <f>D59+D62+D66+D75</f>
        <v>12911.1</v>
      </c>
      <c r="E56" s="29">
        <f>E59+E62+E66+E75</f>
        <v>17127.199999999997</v>
      </c>
      <c r="F56" s="146">
        <f>F59+F62+F66+F75</f>
        <v>12799</v>
      </c>
      <c r="G56" s="110">
        <f>F56-D56</f>
        <v>-112.10000000000036</v>
      </c>
      <c r="H56" s="112">
        <f>IF(D56=0,"0,0 ",F56/D56)</f>
        <v>0.99131754846604858</v>
      </c>
      <c r="I56" s="111">
        <f>F56-E56</f>
        <v>-4328.1999999999971</v>
      </c>
    </row>
    <row r="57" spans="1:9" ht="16.5" x14ac:dyDescent="0.25">
      <c r="A57" s="134"/>
      <c r="B57" s="135" t="s">
        <v>90</v>
      </c>
      <c r="C57" s="129">
        <f>C61+C64+C68+C77</f>
        <v>13720.5</v>
      </c>
      <c r="D57" s="144">
        <f>D61+D64+D68+D77</f>
        <v>9152.7999999999993</v>
      </c>
      <c r="E57" s="15">
        <f>E61+E64+E68+E77</f>
        <v>11831.199999999999</v>
      </c>
      <c r="F57" s="144">
        <f>F61+F64+F68+F77</f>
        <v>9082.7999999999993</v>
      </c>
      <c r="G57" s="110">
        <f>F57-D57</f>
        <v>-70</v>
      </c>
      <c r="H57" s="112">
        <f>IF(D57=0,"0,0 ",F57/D57)</f>
        <v>0.99235206712699942</v>
      </c>
      <c r="I57" s="111">
        <f>F57-E57</f>
        <v>-2748.3999999999996</v>
      </c>
    </row>
    <row r="58" spans="1:9" ht="16.5" x14ac:dyDescent="0.25">
      <c r="A58" s="134"/>
      <c r="B58" s="135" t="s">
        <v>91</v>
      </c>
      <c r="C58" s="129">
        <f>C69</f>
        <v>0</v>
      </c>
      <c r="D58" s="144">
        <f>D69</f>
        <v>0</v>
      </c>
      <c r="E58" s="15">
        <f>E69</f>
        <v>223.5</v>
      </c>
      <c r="F58" s="144">
        <f>F69</f>
        <v>0</v>
      </c>
      <c r="G58" s="110">
        <f>F58-D58</f>
        <v>0</v>
      </c>
      <c r="H58" s="112" t="str">
        <f>IF(D58=0,"0,0 ",F58/D58)</f>
        <v xml:space="preserve">0,0 </v>
      </c>
      <c r="I58" s="111">
        <f>F58-E58</f>
        <v>-223.5</v>
      </c>
    </row>
    <row r="59" spans="1:9" s="30" customFormat="1" ht="33" x14ac:dyDescent="0.25">
      <c r="A59" s="132" t="s">
        <v>92</v>
      </c>
      <c r="B59" s="136" t="s">
        <v>93</v>
      </c>
      <c r="C59" s="128">
        <f>C61</f>
        <v>1747.5</v>
      </c>
      <c r="D59" s="128">
        <f>D61</f>
        <v>1650.1</v>
      </c>
      <c r="E59" s="128">
        <f>E61</f>
        <v>1534.8</v>
      </c>
      <c r="F59" s="128">
        <f>F61</f>
        <v>1645.3</v>
      </c>
      <c r="G59" s="110">
        <f>F59-D59</f>
        <v>-4.7999999999999545</v>
      </c>
      <c r="H59" s="112">
        <f>IF(D59=0,"0,0 ",F59/D59)</f>
        <v>0.99709108538876434</v>
      </c>
      <c r="I59" s="111">
        <f>F59-E59</f>
        <v>110.5</v>
      </c>
    </row>
    <row r="60" spans="1:9" ht="16.5" x14ac:dyDescent="0.25">
      <c r="A60" s="56"/>
      <c r="B60" s="59" t="s">
        <v>94</v>
      </c>
      <c r="C60" s="29"/>
      <c r="D60" s="146"/>
      <c r="E60" s="29"/>
      <c r="F60" s="146"/>
      <c r="G60" s="110"/>
      <c r="H60" s="112"/>
      <c r="I60" s="111"/>
    </row>
    <row r="61" spans="1:9" ht="16.5" x14ac:dyDescent="0.25">
      <c r="A61" s="57"/>
      <c r="B61" s="58" t="s">
        <v>90</v>
      </c>
      <c r="C61" s="15">
        <v>1747.5</v>
      </c>
      <c r="D61" s="144">
        <v>1650.1</v>
      </c>
      <c r="E61" s="15">
        <v>1534.8</v>
      </c>
      <c r="F61" s="144">
        <v>1645.3</v>
      </c>
      <c r="G61" s="110">
        <f>F61-D61</f>
        <v>-4.7999999999999545</v>
      </c>
      <c r="H61" s="112">
        <f>IF(D61=0,"0,0 ",F61/D61)</f>
        <v>0.99709108538876434</v>
      </c>
      <c r="I61" s="111">
        <f>F61-E61</f>
        <v>110.5</v>
      </c>
    </row>
    <row r="62" spans="1:9" s="30" customFormat="1" ht="66" x14ac:dyDescent="0.25">
      <c r="A62" s="132" t="s">
        <v>95</v>
      </c>
      <c r="B62" s="133" t="s">
        <v>96</v>
      </c>
      <c r="C62" s="128">
        <f>C64+C65</f>
        <v>14074.6</v>
      </c>
      <c r="D62" s="128">
        <f>D64+D65</f>
        <v>8638</v>
      </c>
      <c r="E62" s="128">
        <f>E64+E65</f>
        <v>10542.3</v>
      </c>
      <c r="F62" s="128">
        <f>F64+F65</f>
        <v>8565.7000000000007</v>
      </c>
      <c r="G62" s="110">
        <f>F62-D62</f>
        <v>-72.299999999999272</v>
      </c>
      <c r="H62" s="112">
        <f>IF(D62=0,"0,0 ",F62/D62)</f>
        <v>0.99163000694605241</v>
      </c>
      <c r="I62" s="111">
        <f>F62-E62</f>
        <v>-1976.5999999999985</v>
      </c>
    </row>
    <row r="63" spans="1:9" ht="16.5" x14ac:dyDescent="0.25">
      <c r="A63" s="56"/>
      <c r="B63" s="59" t="s">
        <v>94</v>
      </c>
      <c r="C63" s="29"/>
      <c r="D63" s="146"/>
      <c r="E63" s="29"/>
      <c r="F63" s="146"/>
      <c r="G63" s="110"/>
      <c r="H63" s="112"/>
      <c r="I63" s="111"/>
    </row>
    <row r="64" spans="1:9" ht="16.5" x14ac:dyDescent="0.25">
      <c r="A64" s="57"/>
      <c r="B64" s="58" t="s">
        <v>97</v>
      </c>
      <c r="C64" s="15">
        <v>11973</v>
      </c>
      <c r="D64" s="144">
        <v>7502.7</v>
      </c>
      <c r="E64" s="15">
        <v>9294</v>
      </c>
      <c r="F64" s="144">
        <v>7437.5</v>
      </c>
      <c r="G64" s="110">
        <f t="shared" ref="G64:G95" si="6">F64-D64</f>
        <v>-65.199999999999818</v>
      </c>
      <c r="H64" s="112">
        <f>IF(D64=0,"0,0 ",F64/D64)</f>
        <v>0.99130979514041617</v>
      </c>
      <c r="I64" s="111">
        <f t="shared" ref="I64:I95" si="7">F64-E64</f>
        <v>-1856.5</v>
      </c>
    </row>
    <row r="65" spans="1:10" ht="49.5" x14ac:dyDescent="0.25">
      <c r="A65" s="57"/>
      <c r="B65" s="58" t="s">
        <v>98</v>
      </c>
      <c r="C65" s="15">
        <v>2101.6</v>
      </c>
      <c r="D65" s="144">
        <v>1135.3</v>
      </c>
      <c r="E65" s="15">
        <v>1248.3</v>
      </c>
      <c r="F65" s="144">
        <v>1128.2</v>
      </c>
      <c r="G65" s="110">
        <f t="shared" si="6"/>
        <v>-7.0999999999999091</v>
      </c>
      <c r="H65" s="112">
        <f>IF(D65=0,"0,0 ",F65/D65)</f>
        <v>0.99374614639302394</v>
      </c>
      <c r="I65" s="111">
        <f t="shared" si="7"/>
        <v>-120.09999999999991</v>
      </c>
      <c r="J65" s="1">
        <f>3432-800</f>
        <v>2632</v>
      </c>
    </row>
    <row r="66" spans="1:10" s="30" customFormat="1" ht="49.5" x14ac:dyDescent="0.25">
      <c r="A66" s="132" t="s">
        <v>99</v>
      </c>
      <c r="B66" s="136" t="s">
        <v>100</v>
      </c>
      <c r="C66" s="128">
        <f>C67+C72+C73+C74</f>
        <v>3124.1</v>
      </c>
      <c r="D66" s="128">
        <f>D67+D72+D73+D74</f>
        <v>2616.9</v>
      </c>
      <c r="E66" s="128">
        <f>E67+E72+E73+E74</f>
        <v>4918.8</v>
      </c>
      <c r="F66" s="128">
        <f>F67+F72+F73+F74</f>
        <v>2581.9</v>
      </c>
      <c r="G66" s="110">
        <f t="shared" si="6"/>
        <v>-35</v>
      </c>
      <c r="H66" s="112">
        <f>F66/D66</f>
        <v>0.98662539646146208</v>
      </c>
      <c r="I66" s="111">
        <f t="shared" si="7"/>
        <v>-2336.9</v>
      </c>
    </row>
    <row r="67" spans="1:10" ht="16.5" x14ac:dyDescent="0.25">
      <c r="A67" s="132"/>
      <c r="B67" s="136" t="s">
        <v>288</v>
      </c>
      <c r="C67" s="110">
        <v>0</v>
      </c>
      <c r="D67" s="110">
        <f>D68+D69+D70</f>
        <v>0</v>
      </c>
      <c r="E67" s="110">
        <f>E68+E69+E70</f>
        <v>2408.6</v>
      </c>
      <c r="F67" s="110">
        <f>F68+F69+F70</f>
        <v>0</v>
      </c>
      <c r="G67" s="110">
        <f t="shared" si="6"/>
        <v>0</v>
      </c>
      <c r="H67" s="112" t="str">
        <f t="shared" ref="H67:H75" si="8">IF(D67=0,"0,0 ",F67/D67)</f>
        <v xml:space="preserve">0,0 </v>
      </c>
      <c r="I67" s="111">
        <f t="shared" si="7"/>
        <v>-2408.6</v>
      </c>
    </row>
    <row r="68" spans="1:10" ht="16.5" x14ac:dyDescent="0.25">
      <c r="A68" s="57"/>
      <c r="B68" s="58" t="s">
        <v>97</v>
      </c>
      <c r="C68" s="15">
        <v>0</v>
      </c>
      <c r="D68" s="144">
        <v>0</v>
      </c>
      <c r="E68" s="15">
        <v>871.1</v>
      </c>
      <c r="F68" s="144">
        <v>0</v>
      </c>
      <c r="G68" s="110">
        <f t="shared" si="6"/>
        <v>0</v>
      </c>
      <c r="H68" s="112" t="str">
        <f t="shared" si="8"/>
        <v xml:space="preserve">0,0 </v>
      </c>
      <c r="I68" s="111">
        <f t="shared" si="7"/>
        <v>-871.1</v>
      </c>
    </row>
    <row r="69" spans="1:10" ht="16.5" x14ac:dyDescent="0.25">
      <c r="A69" s="57" t="s">
        <v>101</v>
      </c>
      <c r="B69" s="58" t="s">
        <v>91</v>
      </c>
      <c r="C69" s="15">
        <v>0</v>
      </c>
      <c r="D69" s="144">
        <v>0</v>
      </c>
      <c r="E69" s="15">
        <v>223.5</v>
      </c>
      <c r="F69" s="144">
        <v>0</v>
      </c>
      <c r="G69" s="110">
        <f t="shared" si="6"/>
        <v>0</v>
      </c>
      <c r="H69" s="112" t="str">
        <f t="shared" si="8"/>
        <v xml:space="preserve">0,0 </v>
      </c>
      <c r="I69" s="111">
        <f t="shared" si="7"/>
        <v>-223.5</v>
      </c>
    </row>
    <row r="70" spans="1:10" ht="16.5" x14ac:dyDescent="0.25">
      <c r="A70" s="57" t="s">
        <v>101</v>
      </c>
      <c r="B70" s="58" t="s">
        <v>102</v>
      </c>
      <c r="C70" s="15">
        <v>0</v>
      </c>
      <c r="D70" s="144">
        <v>0</v>
      </c>
      <c r="E70" s="15">
        <v>1314</v>
      </c>
      <c r="F70" s="144">
        <v>0</v>
      </c>
      <c r="G70" s="110">
        <f t="shared" si="6"/>
        <v>0</v>
      </c>
      <c r="H70" s="112" t="str">
        <f t="shared" si="8"/>
        <v xml:space="preserve">0,0 </v>
      </c>
      <c r="I70" s="111">
        <f t="shared" si="7"/>
        <v>-1314</v>
      </c>
    </row>
    <row r="71" spans="1:10" ht="49.5" hidden="1" x14ac:dyDescent="0.25">
      <c r="A71" s="57"/>
      <c r="B71" s="58" t="s">
        <v>103</v>
      </c>
      <c r="C71" s="153">
        <v>0</v>
      </c>
      <c r="D71" s="153">
        <v>0</v>
      </c>
      <c r="E71" s="153"/>
      <c r="F71" s="153">
        <v>0</v>
      </c>
      <c r="G71" s="110">
        <f t="shared" si="6"/>
        <v>0</v>
      </c>
      <c r="H71" s="112" t="str">
        <f t="shared" si="8"/>
        <v xml:space="preserve">0,0 </v>
      </c>
      <c r="I71" s="111">
        <f t="shared" si="7"/>
        <v>0</v>
      </c>
    </row>
    <row r="72" spans="1:10" ht="16.5" x14ac:dyDescent="0.25">
      <c r="A72" s="134"/>
      <c r="B72" s="141" t="s">
        <v>104</v>
      </c>
      <c r="C72" s="110">
        <v>2706.1</v>
      </c>
      <c r="D72" s="110">
        <v>2245.6</v>
      </c>
      <c r="E72" s="110">
        <v>2138.1</v>
      </c>
      <c r="F72" s="110">
        <v>2214.5</v>
      </c>
      <c r="G72" s="110">
        <f t="shared" si="6"/>
        <v>-31.099999999999909</v>
      </c>
      <c r="H72" s="112">
        <f t="shared" si="8"/>
        <v>0.98615069469184191</v>
      </c>
      <c r="I72" s="111">
        <f t="shared" si="7"/>
        <v>76.400000000000091</v>
      </c>
    </row>
    <row r="73" spans="1:10" ht="16.5" x14ac:dyDescent="0.25">
      <c r="A73" s="134"/>
      <c r="B73" s="141" t="s">
        <v>105</v>
      </c>
      <c r="C73" s="110">
        <v>418</v>
      </c>
      <c r="D73" s="110">
        <v>371.3</v>
      </c>
      <c r="E73" s="110">
        <v>372.1</v>
      </c>
      <c r="F73" s="110">
        <v>367.4</v>
      </c>
      <c r="G73" s="110">
        <f t="shared" si="6"/>
        <v>-3.9000000000000341</v>
      </c>
      <c r="H73" s="112">
        <f t="shared" si="8"/>
        <v>0.98949636412604358</v>
      </c>
      <c r="I73" s="111">
        <f t="shared" si="7"/>
        <v>-4.7000000000000455</v>
      </c>
    </row>
    <row r="74" spans="1:10" ht="33" hidden="1" x14ac:dyDescent="0.25">
      <c r="A74" s="57"/>
      <c r="B74" s="60" t="s">
        <v>106</v>
      </c>
      <c r="C74" s="15">
        <v>0</v>
      </c>
      <c r="D74" s="144">
        <v>0</v>
      </c>
      <c r="E74" s="15">
        <v>0</v>
      </c>
      <c r="F74" s="144">
        <v>0</v>
      </c>
      <c r="G74" s="110">
        <f t="shared" si="6"/>
        <v>0</v>
      </c>
      <c r="H74" s="112" t="str">
        <f t="shared" si="8"/>
        <v xml:space="preserve">0,0 </v>
      </c>
      <c r="I74" s="111">
        <f t="shared" si="7"/>
        <v>0</v>
      </c>
    </row>
    <row r="75" spans="1:10" ht="49.5" x14ac:dyDescent="0.25">
      <c r="A75" s="132" t="s">
        <v>107</v>
      </c>
      <c r="B75" s="136" t="s">
        <v>108</v>
      </c>
      <c r="C75" s="128">
        <f>C76</f>
        <v>0</v>
      </c>
      <c r="D75" s="128">
        <f>D76+D80</f>
        <v>6.1</v>
      </c>
      <c r="E75" s="128">
        <f>E76+E80</f>
        <v>131.30000000000001</v>
      </c>
      <c r="F75" s="128">
        <f>F76+F80</f>
        <v>6.1</v>
      </c>
      <c r="G75" s="110">
        <f t="shared" si="6"/>
        <v>0</v>
      </c>
      <c r="H75" s="112">
        <f t="shared" si="8"/>
        <v>1</v>
      </c>
      <c r="I75" s="111">
        <f t="shared" si="7"/>
        <v>-125.20000000000002</v>
      </c>
    </row>
    <row r="76" spans="1:10" ht="16.5" x14ac:dyDescent="0.25">
      <c r="A76" s="56"/>
      <c r="B76" s="59" t="s">
        <v>109</v>
      </c>
      <c r="C76" s="29">
        <f>C77+C78</f>
        <v>0</v>
      </c>
      <c r="D76" s="146">
        <f>D77+D78</f>
        <v>6.1</v>
      </c>
      <c r="E76" s="29">
        <f>E77+E78</f>
        <v>131.30000000000001</v>
      </c>
      <c r="F76" s="146">
        <f>F77+F78</f>
        <v>6.1</v>
      </c>
      <c r="G76" s="110">
        <f t="shared" si="6"/>
        <v>0</v>
      </c>
      <c r="H76" s="112">
        <f>IF(D76=0,"0,0 ",F76/D76)</f>
        <v>1</v>
      </c>
      <c r="I76" s="111">
        <f t="shared" si="7"/>
        <v>-125.20000000000002</v>
      </c>
    </row>
    <row r="77" spans="1:10" ht="16.5" x14ac:dyDescent="0.25">
      <c r="A77" s="57"/>
      <c r="B77" s="58" t="s">
        <v>97</v>
      </c>
      <c r="C77" s="15">
        <v>0</v>
      </c>
      <c r="D77" s="144">
        <v>0</v>
      </c>
      <c r="E77" s="15">
        <v>131.30000000000001</v>
      </c>
      <c r="F77" s="144">
        <v>0</v>
      </c>
      <c r="G77" s="110">
        <f t="shared" si="6"/>
        <v>0</v>
      </c>
      <c r="H77" s="112" t="str">
        <f>IF(D77=0,"0,0 ",F77/D77)</f>
        <v xml:space="preserve">0,0 </v>
      </c>
      <c r="I77" s="111">
        <f t="shared" si="7"/>
        <v>-131.30000000000001</v>
      </c>
    </row>
    <row r="78" spans="1:10" ht="16.5" x14ac:dyDescent="0.25">
      <c r="A78" s="57"/>
      <c r="B78" s="58" t="s">
        <v>102</v>
      </c>
      <c r="C78" s="15">
        <v>0</v>
      </c>
      <c r="D78" s="144">
        <v>6.1</v>
      </c>
      <c r="E78" s="15">
        <v>0</v>
      </c>
      <c r="F78" s="144">
        <v>6.1</v>
      </c>
      <c r="G78" s="110">
        <f t="shared" si="6"/>
        <v>0</v>
      </c>
      <c r="H78" s="112">
        <f>IF(D78=0,"0,0 ",F78/D78)</f>
        <v>1</v>
      </c>
      <c r="I78" s="111">
        <f t="shared" si="7"/>
        <v>6.1</v>
      </c>
    </row>
    <row r="79" spans="1:10" ht="49.5" hidden="1" x14ac:dyDescent="0.25">
      <c r="A79" s="57"/>
      <c r="B79" s="58" t="s">
        <v>103</v>
      </c>
      <c r="C79" s="15">
        <v>0</v>
      </c>
      <c r="D79" s="144">
        <v>0</v>
      </c>
      <c r="E79" s="15"/>
      <c r="F79" s="144">
        <v>0</v>
      </c>
      <c r="G79" s="110">
        <f t="shared" si="6"/>
        <v>0</v>
      </c>
      <c r="H79" s="112" t="str">
        <f>IF(D79=0,"0,0 ",F79/D79)</f>
        <v xml:space="preserve">0,0 </v>
      </c>
      <c r="I79" s="111">
        <f t="shared" si="7"/>
        <v>0</v>
      </c>
    </row>
    <row r="80" spans="1:10" ht="16.5" hidden="1" x14ac:dyDescent="0.25">
      <c r="A80" s="57"/>
      <c r="B80" s="60" t="s">
        <v>110</v>
      </c>
      <c r="C80" s="15">
        <v>0</v>
      </c>
      <c r="D80" s="144">
        <v>0</v>
      </c>
      <c r="E80" s="15">
        <v>0</v>
      </c>
      <c r="F80" s="144">
        <v>0</v>
      </c>
      <c r="G80" s="110">
        <f t="shared" si="6"/>
        <v>0</v>
      </c>
      <c r="H80" s="112" t="str">
        <f>IF(D80=0,"0,0%",F80/D80)</f>
        <v>0,0%</v>
      </c>
      <c r="I80" s="111">
        <f t="shared" si="7"/>
        <v>0</v>
      </c>
    </row>
    <row r="81" spans="1:9" ht="33" x14ac:dyDescent="0.25">
      <c r="A81" s="132" t="s">
        <v>111</v>
      </c>
      <c r="B81" s="133" t="s">
        <v>112</v>
      </c>
      <c r="C81" s="128">
        <v>0</v>
      </c>
      <c r="D81" s="128">
        <v>427</v>
      </c>
      <c r="E81" s="128">
        <v>0</v>
      </c>
      <c r="F81" s="128">
        <v>427</v>
      </c>
      <c r="G81" s="110">
        <f t="shared" si="6"/>
        <v>0</v>
      </c>
      <c r="H81" s="112">
        <f>IF(D81=0,"0,0%",F81/D81)</f>
        <v>1</v>
      </c>
      <c r="I81" s="111">
        <f t="shared" si="7"/>
        <v>427</v>
      </c>
    </row>
    <row r="82" spans="1:9" ht="16.5" x14ac:dyDescent="0.25">
      <c r="A82" s="132" t="s">
        <v>113</v>
      </c>
      <c r="B82" s="133" t="s">
        <v>114</v>
      </c>
      <c r="C82" s="128">
        <v>3000</v>
      </c>
      <c r="D82" s="128">
        <v>0</v>
      </c>
      <c r="E82" s="128">
        <v>0</v>
      </c>
      <c r="F82" s="128">
        <v>0</v>
      </c>
      <c r="G82" s="110">
        <f t="shared" si="6"/>
        <v>0</v>
      </c>
      <c r="H82" s="112" t="str">
        <f>IF(D82=0,"0,0%",F82/D82)</f>
        <v>0,0%</v>
      </c>
      <c r="I82" s="111">
        <f t="shared" si="7"/>
        <v>0</v>
      </c>
    </row>
    <row r="83" spans="1:9" ht="16.5" x14ac:dyDescent="0.25">
      <c r="A83" s="132" t="s">
        <v>115</v>
      </c>
      <c r="B83" s="133" t="s">
        <v>116</v>
      </c>
      <c r="C83" s="128">
        <f>SUM(C102:C106)</f>
        <v>2721.9</v>
      </c>
      <c r="D83" s="128">
        <f>D102+D103+D104+D106</f>
        <v>1878.1</v>
      </c>
      <c r="E83" s="128">
        <f>SUM(E102:E106)+151.4</f>
        <v>1640.1</v>
      </c>
      <c r="F83" s="128">
        <f>F102+F103+F104+F106</f>
        <v>1878.1</v>
      </c>
      <c r="G83" s="110">
        <f t="shared" si="6"/>
        <v>0</v>
      </c>
      <c r="H83" s="112">
        <f>IF(D83=0,"0,0 ",F83/D83)</f>
        <v>1</v>
      </c>
      <c r="I83" s="111">
        <f t="shared" si="7"/>
        <v>238</v>
      </c>
    </row>
    <row r="84" spans="1:9" ht="16.5" hidden="1" x14ac:dyDescent="0.25">
      <c r="A84" s="137"/>
      <c r="B84" s="133" t="s">
        <v>117</v>
      </c>
      <c r="C84" s="128">
        <f>C85+C96</f>
        <v>0</v>
      </c>
      <c r="D84" s="128">
        <f>D85+D96</f>
        <v>0</v>
      </c>
      <c r="E84" s="128">
        <f>E85+E96</f>
        <v>0</v>
      </c>
      <c r="F84" s="128">
        <f>F85+F96</f>
        <v>0</v>
      </c>
      <c r="G84" s="110">
        <f t="shared" si="6"/>
        <v>0</v>
      </c>
      <c r="H84" s="112" t="str">
        <f t="shared" ref="H84:H96" si="9">IF(D84=0,"0,0%",F84/D84)</f>
        <v>0,0%</v>
      </c>
      <c r="I84" s="111">
        <f t="shared" si="7"/>
        <v>0</v>
      </c>
    </row>
    <row r="85" spans="1:9" ht="16.5" hidden="1" x14ac:dyDescent="0.25">
      <c r="A85" s="6">
        <v>611</v>
      </c>
      <c r="B85" s="62" t="s">
        <v>118</v>
      </c>
      <c r="C85" s="15">
        <v>0</v>
      </c>
      <c r="D85" s="144">
        <v>0</v>
      </c>
      <c r="E85" s="15">
        <v>0</v>
      </c>
      <c r="F85" s="144">
        <v>0</v>
      </c>
      <c r="G85" s="110">
        <f t="shared" si="6"/>
        <v>0</v>
      </c>
      <c r="H85" s="112" t="str">
        <f t="shared" si="9"/>
        <v>0,0%</v>
      </c>
      <c r="I85" s="111">
        <f t="shared" si="7"/>
        <v>0</v>
      </c>
    </row>
    <row r="86" spans="1:9" ht="16.5" hidden="1" x14ac:dyDescent="0.25">
      <c r="A86" s="6"/>
      <c r="B86" s="18" t="s">
        <v>119</v>
      </c>
      <c r="C86" s="15"/>
      <c r="D86" s="144"/>
      <c r="E86" s="15"/>
      <c r="F86" s="144"/>
      <c r="G86" s="110">
        <f t="shared" si="6"/>
        <v>0</v>
      </c>
      <c r="H86" s="112" t="str">
        <f t="shared" si="9"/>
        <v>0,0%</v>
      </c>
      <c r="I86" s="111">
        <f t="shared" si="7"/>
        <v>0</v>
      </c>
    </row>
    <row r="87" spans="1:9" ht="16.5" hidden="1" x14ac:dyDescent="0.25">
      <c r="A87" s="9">
        <v>211</v>
      </c>
      <c r="B87" s="18" t="s">
        <v>120</v>
      </c>
      <c r="C87" s="25"/>
      <c r="D87" s="147"/>
      <c r="E87" s="25"/>
      <c r="F87" s="147"/>
      <c r="G87" s="110">
        <f t="shared" si="6"/>
        <v>0</v>
      </c>
      <c r="H87" s="112" t="str">
        <f t="shared" si="9"/>
        <v>0,0%</v>
      </c>
      <c r="I87" s="111">
        <f t="shared" si="7"/>
        <v>0</v>
      </c>
    </row>
    <row r="88" spans="1:9" ht="16.5" hidden="1" x14ac:dyDescent="0.25">
      <c r="A88" s="9">
        <v>213</v>
      </c>
      <c r="B88" s="18" t="s">
        <v>121</v>
      </c>
      <c r="C88" s="25"/>
      <c r="D88" s="147"/>
      <c r="E88" s="25"/>
      <c r="F88" s="147"/>
      <c r="G88" s="110">
        <f t="shared" si="6"/>
        <v>0</v>
      </c>
      <c r="H88" s="112" t="str">
        <f t="shared" si="9"/>
        <v>0,0%</v>
      </c>
      <c r="I88" s="111">
        <f t="shared" si="7"/>
        <v>0</v>
      </c>
    </row>
    <row r="89" spans="1:9" ht="16.5" hidden="1" x14ac:dyDescent="0.25">
      <c r="A89" s="9">
        <v>221</v>
      </c>
      <c r="B89" s="18" t="s">
        <v>122</v>
      </c>
      <c r="C89" s="25"/>
      <c r="D89" s="147"/>
      <c r="E89" s="25"/>
      <c r="F89" s="147"/>
      <c r="G89" s="110">
        <f t="shared" si="6"/>
        <v>0</v>
      </c>
      <c r="H89" s="112" t="str">
        <f t="shared" si="9"/>
        <v>0,0%</v>
      </c>
      <c r="I89" s="111">
        <f t="shared" si="7"/>
        <v>0</v>
      </c>
    </row>
    <row r="90" spans="1:9" ht="16.5" hidden="1" x14ac:dyDescent="0.25">
      <c r="A90" s="9">
        <v>223</v>
      </c>
      <c r="B90" s="18" t="s">
        <v>123</v>
      </c>
      <c r="C90" s="25"/>
      <c r="D90" s="147"/>
      <c r="E90" s="25"/>
      <c r="F90" s="147"/>
      <c r="G90" s="110">
        <f t="shared" si="6"/>
        <v>0</v>
      </c>
      <c r="H90" s="112" t="str">
        <f t="shared" si="9"/>
        <v>0,0%</v>
      </c>
      <c r="I90" s="111">
        <f t="shared" si="7"/>
        <v>0</v>
      </c>
    </row>
    <row r="91" spans="1:9" ht="16.5" hidden="1" x14ac:dyDescent="0.25">
      <c r="A91" s="6">
        <v>225</v>
      </c>
      <c r="B91" s="18" t="s">
        <v>124</v>
      </c>
      <c r="C91" s="25"/>
      <c r="D91" s="147"/>
      <c r="E91" s="25"/>
      <c r="F91" s="147"/>
      <c r="G91" s="110">
        <f t="shared" si="6"/>
        <v>0</v>
      </c>
      <c r="H91" s="112" t="str">
        <f t="shared" si="9"/>
        <v>0,0%</v>
      </c>
      <c r="I91" s="111">
        <f t="shared" si="7"/>
        <v>0</v>
      </c>
    </row>
    <row r="92" spans="1:9" ht="16.5" hidden="1" x14ac:dyDescent="0.25">
      <c r="A92" s="6">
        <v>226</v>
      </c>
      <c r="B92" s="18" t="s">
        <v>125</v>
      </c>
      <c r="C92" s="25"/>
      <c r="D92" s="147"/>
      <c r="E92" s="25"/>
      <c r="F92" s="147"/>
      <c r="G92" s="110">
        <f t="shared" si="6"/>
        <v>0</v>
      </c>
      <c r="H92" s="112" t="str">
        <f t="shared" si="9"/>
        <v>0,0%</v>
      </c>
      <c r="I92" s="111">
        <f t="shared" si="7"/>
        <v>0</v>
      </c>
    </row>
    <row r="93" spans="1:9" ht="16.5" hidden="1" x14ac:dyDescent="0.25">
      <c r="A93" s="6">
        <v>290</v>
      </c>
      <c r="B93" s="18" t="s">
        <v>126</v>
      </c>
      <c r="C93" s="25"/>
      <c r="D93" s="147"/>
      <c r="E93" s="25"/>
      <c r="F93" s="147"/>
      <c r="G93" s="110">
        <f t="shared" si="6"/>
        <v>0</v>
      </c>
      <c r="H93" s="112" t="str">
        <f t="shared" si="9"/>
        <v>0,0%</v>
      </c>
      <c r="I93" s="111">
        <f t="shared" si="7"/>
        <v>0</v>
      </c>
    </row>
    <row r="94" spans="1:9" ht="16.5" hidden="1" x14ac:dyDescent="0.25">
      <c r="A94" s="6">
        <v>310</v>
      </c>
      <c r="B94" s="18" t="s">
        <v>127</v>
      </c>
      <c r="C94" s="25"/>
      <c r="D94" s="147"/>
      <c r="E94" s="25"/>
      <c r="F94" s="147"/>
      <c r="G94" s="110">
        <f t="shared" si="6"/>
        <v>0</v>
      </c>
      <c r="H94" s="112" t="str">
        <f t="shared" si="9"/>
        <v>0,0%</v>
      </c>
      <c r="I94" s="111">
        <f t="shared" si="7"/>
        <v>0</v>
      </c>
    </row>
    <row r="95" spans="1:9" ht="16.5" hidden="1" x14ac:dyDescent="0.25">
      <c r="A95" s="6">
        <v>340</v>
      </c>
      <c r="B95" s="18" t="s">
        <v>128</v>
      </c>
      <c r="C95" s="25"/>
      <c r="D95" s="147"/>
      <c r="E95" s="25"/>
      <c r="F95" s="147"/>
      <c r="G95" s="110">
        <f t="shared" si="6"/>
        <v>0</v>
      </c>
      <c r="H95" s="112" t="str">
        <f t="shared" si="9"/>
        <v>0,0%</v>
      </c>
      <c r="I95" s="111">
        <f t="shared" si="7"/>
        <v>0</v>
      </c>
    </row>
    <row r="96" spans="1:9" ht="16.5" hidden="1" x14ac:dyDescent="0.25">
      <c r="A96" s="6">
        <v>612</v>
      </c>
      <c r="B96" s="63" t="s">
        <v>129</v>
      </c>
      <c r="C96" s="25">
        <v>0</v>
      </c>
      <c r="D96" s="147">
        <v>0</v>
      </c>
      <c r="E96" s="25">
        <v>0</v>
      </c>
      <c r="F96" s="147">
        <v>0</v>
      </c>
      <c r="G96" s="110">
        <f t="shared" ref="G96:G128" si="10">F96-D96</f>
        <v>0</v>
      </c>
      <c r="H96" s="112" t="str">
        <f t="shared" si="9"/>
        <v>0,0%</v>
      </c>
      <c r="I96" s="111">
        <f t="shared" ref="I96:I128" si="11">F96-E96</f>
        <v>0</v>
      </c>
    </row>
    <row r="97" spans="1:10" s="30" customFormat="1" ht="16.5" hidden="1" x14ac:dyDescent="0.25">
      <c r="A97" s="61"/>
      <c r="B97" s="18" t="s">
        <v>119</v>
      </c>
      <c r="C97" s="11"/>
      <c r="D97" s="154"/>
      <c r="E97" s="11"/>
      <c r="F97" s="154"/>
      <c r="G97" s="110">
        <f t="shared" si="10"/>
        <v>0</v>
      </c>
      <c r="H97" s="112" t="str">
        <f t="shared" ref="H97:H104" si="12">IF(D97=0,"0,0 ",F97/D97)</f>
        <v xml:space="preserve">0,0 </v>
      </c>
      <c r="I97" s="111">
        <f t="shared" si="11"/>
        <v>0</v>
      </c>
    </row>
    <row r="98" spans="1:10" ht="18.75" hidden="1" customHeight="1" x14ac:dyDescent="0.25">
      <c r="A98" s="64"/>
      <c r="B98" s="18" t="s">
        <v>130</v>
      </c>
      <c r="C98" s="25">
        <v>0</v>
      </c>
      <c r="D98" s="156">
        <v>0</v>
      </c>
      <c r="E98" s="25">
        <v>0</v>
      </c>
      <c r="F98" s="156">
        <v>0</v>
      </c>
      <c r="G98" s="110">
        <f t="shared" si="10"/>
        <v>0</v>
      </c>
      <c r="H98" s="112" t="str">
        <f t="shared" si="12"/>
        <v xml:space="preserve">0,0 </v>
      </c>
      <c r="I98" s="111">
        <f t="shared" si="11"/>
        <v>0</v>
      </c>
    </row>
    <row r="99" spans="1:10" ht="66" hidden="1" x14ac:dyDescent="0.25">
      <c r="A99" s="6">
        <v>7950500</v>
      </c>
      <c r="B99" s="18" t="s">
        <v>131</v>
      </c>
      <c r="C99" s="25">
        <v>0</v>
      </c>
      <c r="D99" s="156">
        <v>0</v>
      </c>
      <c r="E99" s="25">
        <v>0</v>
      </c>
      <c r="F99" s="156">
        <v>0</v>
      </c>
      <c r="G99" s="110">
        <f t="shared" si="10"/>
        <v>0</v>
      </c>
      <c r="H99" s="112" t="str">
        <f t="shared" si="12"/>
        <v xml:space="preserve">0,0 </v>
      </c>
      <c r="I99" s="111">
        <f t="shared" si="11"/>
        <v>0</v>
      </c>
    </row>
    <row r="100" spans="1:10" ht="82.5" hidden="1" x14ac:dyDescent="0.25">
      <c r="A100" s="6">
        <v>7954000</v>
      </c>
      <c r="B100" s="18" t="s">
        <v>132</v>
      </c>
      <c r="C100" s="25">
        <v>0</v>
      </c>
      <c r="D100" s="156">
        <v>0</v>
      </c>
      <c r="E100" s="25">
        <v>0</v>
      </c>
      <c r="F100" s="156">
        <v>0</v>
      </c>
      <c r="G100" s="110">
        <f t="shared" si="10"/>
        <v>0</v>
      </c>
      <c r="H100" s="112" t="str">
        <f t="shared" si="12"/>
        <v xml:space="preserve">0,0 </v>
      </c>
      <c r="I100" s="111">
        <f t="shared" si="11"/>
        <v>0</v>
      </c>
    </row>
    <row r="101" spans="1:10" ht="16.5" x14ac:dyDescent="0.25">
      <c r="A101" s="6"/>
      <c r="B101" s="18" t="s">
        <v>342</v>
      </c>
      <c r="C101" s="25"/>
      <c r="D101" s="147"/>
      <c r="E101" s="25"/>
      <c r="F101" s="147"/>
      <c r="G101" s="110"/>
      <c r="H101" s="112"/>
      <c r="I101" s="111"/>
    </row>
    <row r="102" spans="1:10" ht="66" x14ac:dyDescent="0.25">
      <c r="A102" s="6"/>
      <c r="B102" s="18" t="s">
        <v>305</v>
      </c>
      <c r="C102" s="25">
        <f>320</f>
        <v>320</v>
      </c>
      <c r="D102" s="147">
        <v>238.6</v>
      </c>
      <c r="E102" s="25">
        <v>274</v>
      </c>
      <c r="F102" s="147">
        <v>238.6</v>
      </c>
      <c r="G102" s="110">
        <f t="shared" si="10"/>
        <v>0</v>
      </c>
      <c r="H102" s="112">
        <f t="shared" si="12"/>
        <v>1</v>
      </c>
      <c r="I102" s="111">
        <f t="shared" si="11"/>
        <v>-35.400000000000006</v>
      </c>
    </row>
    <row r="103" spans="1:10" ht="49.5" x14ac:dyDescent="0.25">
      <c r="A103" s="57"/>
      <c r="B103" s="23" t="s">
        <v>133</v>
      </c>
      <c r="C103" s="15">
        <v>200.9</v>
      </c>
      <c r="D103" s="144">
        <v>316.8</v>
      </c>
      <c r="E103" s="15">
        <v>179.9</v>
      </c>
      <c r="F103" s="144">
        <v>316.8</v>
      </c>
      <c r="G103" s="110">
        <f t="shared" si="10"/>
        <v>0</v>
      </c>
      <c r="H103" s="112">
        <f t="shared" si="12"/>
        <v>1</v>
      </c>
      <c r="I103" s="111">
        <f t="shared" si="11"/>
        <v>136.9</v>
      </c>
    </row>
    <row r="104" spans="1:10" ht="49.5" x14ac:dyDescent="0.25">
      <c r="A104" s="57"/>
      <c r="B104" s="18" t="s">
        <v>134</v>
      </c>
      <c r="C104" s="15">
        <v>1893</v>
      </c>
      <c r="D104" s="144">
        <f>1083+160.8</f>
        <v>1243.8</v>
      </c>
      <c r="E104" s="15">
        <v>1034.8</v>
      </c>
      <c r="F104" s="144">
        <f>1083+160.8</f>
        <v>1243.8</v>
      </c>
      <c r="G104" s="110">
        <f t="shared" si="10"/>
        <v>0</v>
      </c>
      <c r="H104" s="112">
        <f t="shared" si="12"/>
        <v>1</v>
      </c>
      <c r="I104" s="111">
        <f t="shared" si="11"/>
        <v>209</v>
      </c>
    </row>
    <row r="105" spans="1:10" ht="16.5" hidden="1" x14ac:dyDescent="0.25">
      <c r="A105" s="57"/>
      <c r="B105" s="18" t="s">
        <v>289</v>
      </c>
      <c r="C105" s="15">
        <v>0</v>
      </c>
      <c r="D105" s="144">
        <v>0</v>
      </c>
      <c r="E105" s="15">
        <v>0</v>
      </c>
      <c r="F105" s="144">
        <v>0</v>
      </c>
      <c r="G105" s="110">
        <f t="shared" si="10"/>
        <v>0</v>
      </c>
      <c r="H105" s="112" t="str">
        <f>IF(D105=0,"0,0%",F105/D105)</f>
        <v>0,0%</v>
      </c>
      <c r="I105" s="111">
        <f t="shared" si="11"/>
        <v>0</v>
      </c>
    </row>
    <row r="106" spans="1:10" ht="49.5" x14ac:dyDescent="0.25">
      <c r="A106" s="57"/>
      <c r="B106" s="66" t="s">
        <v>135</v>
      </c>
      <c r="C106" s="15">
        <v>308</v>
      </c>
      <c r="D106" s="144">
        <v>78.900000000000006</v>
      </c>
      <c r="E106" s="15">
        <v>0</v>
      </c>
      <c r="F106" s="144">
        <v>78.900000000000006</v>
      </c>
      <c r="G106" s="110">
        <f t="shared" si="10"/>
        <v>0</v>
      </c>
      <c r="H106" s="112">
        <f>IF(D106=0,"0,0%",F106/D106)</f>
        <v>1</v>
      </c>
      <c r="I106" s="111">
        <f t="shared" si="11"/>
        <v>78.900000000000006</v>
      </c>
      <c r="J106" s="1">
        <f>700-300</f>
        <v>400</v>
      </c>
    </row>
    <row r="107" spans="1:10" ht="16.5" hidden="1" x14ac:dyDescent="0.25">
      <c r="A107" s="56"/>
      <c r="B107" s="59" t="s">
        <v>136</v>
      </c>
      <c r="C107" s="11">
        <f>C108+C109+C110+C111+C112+C113+C114</f>
        <v>0</v>
      </c>
      <c r="D107" s="154">
        <f>D108+D109+D110+D111+D112+D113+D114</f>
        <v>0</v>
      </c>
      <c r="E107" s="11">
        <f>E108+E109+E110+E111+E112+E113+E114</f>
        <v>0</v>
      </c>
      <c r="F107" s="154">
        <f>F108+F109+F110+F111+F112+F113+F114</f>
        <v>0</v>
      </c>
      <c r="G107" s="110">
        <f t="shared" si="10"/>
        <v>0</v>
      </c>
      <c r="H107" s="112" t="str">
        <f t="shared" ref="H107:H118" si="13">IF(D107=0,"0,0 ",F107/D107)</f>
        <v xml:space="preserve">0,0 </v>
      </c>
      <c r="I107" s="111">
        <f t="shared" si="11"/>
        <v>0</v>
      </c>
    </row>
    <row r="108" spans="1:10" ht="16.5" hidden="1" x14ac:dyDescent="0.25">
      <c r="A108" s="57"/>
      <c r="B108" s="66" t="s">
        <v>137</v>
      </c>
      <c r="C108" s="25"/>
      <c r="D108" s="156"/>
      <c r="E108" s="25"/>
      <c r="F108" s="156"/>
      <c r="G108" s="110">
        <f t="shared" si="10"/>
        <v>0</v>
      </c>
      <c r="H108" s="112" t="str">
        <f t="shared" si="13"/>
        <v xml:space="preserve">0,0 </v>
      </c>
      <c r="I108" s="111">
        <f t="shared" si="11"/>
        <v>0</v>
      </c>
    </row>
    <row r="109" spans="1:10" ht="16.5" hidden="1" x14ac:dyDescent="0.25">
      <c r="A109" s="57"/>
      <c r="B109" s="67" t="s">
        <v>138</v>
      </c>
      <c r="C109" s="25"/>
      <c r="D109" s="156"/>
      <c r="E109" s="25"/>
      <c r="F109" s="156"/>
      <c r="G109" s="110">
        <f t="shared" si="10"/>
        <v>0</v>
      </c>
      <c r="H109" s="112" t="str">
        <f t="shared" si="13"/>
        <v xml:space="preserve">0,0 </v>
      </c>
      <c r="I109" s="111">
        <f t="shared" si="11"/>
        <v>0</v>
      </c>
    </row>
    <row r="110" spans="1:10" ht="16.5" hidden="1" x14ac:dyDescent="0.25">
      <c r="A110" s="57"/>
      <c r="B110" s="67" t="s">
        <v>139</v>
      </c>
      <c r="C110" s="25"/>
      <c r="D110" s="156"/>
      <c r="E110" s="25"/>
      <c r="F110" s="156"/>
      <c r="G110" s="110">
        <f t="shared" si="10"/>
        <v>0</v>
      </c>
      <c r="H110" s="112" t="str">
        <f t="shared" si="13"/>
        <v xml:space="preserve">0,0 </v>
      </c>
      <c r="I110" s="111">
        <f t="shared" si="11"/>
        <v>0</v>
      </c>
    </row>
    <row r="111" spans="1:10" ht="33" hidden="1" x14ac:dyDescent="0.25">
      <c r="A111" s="57"/>
      <c r="B111" s="67" t="s">
        <v>140</v>
      </c>
      <c r="C111" s="25"/>
      <c r="D111" s="156"/>
      <c r="E111" s="25"/>
      <c r="F111" s="156"/>
      <c r="G111" s="110">
        <f t="shared" si="10"/>
        <v>0</v>
      </c>
      <c r="H111" s="112" t="str">
        <f t="shared" si="13"/>
        <v xml:space="preserve">0,0 </v>
      </c>
      <c r="I111" s="111">
        <f t="shared" si="11"/>
        <v>0</v>
      </c>
    </row>
    <row r="112" spans="1:10" ht="16.5" hidden="1" x14ac:dyDescent="0.25">
      <c r="A112" s="57"/>
      <c r="B112" s="67" t="s">
        <v>141</v>
      </c>
      <c r="C112" s="25"/>
      <c r="D112" s="156"/>
      <c r="E112" s="25"/>
      <c r="F112" s="156"/>
      <c r="G112" s="110">
        <f t="shared" si="10"/>
        <v>0</v>
      </c>
      <c r="H112" s="112" t="str">
        <f t="shared" si="13"/>
        <v xml:space="preserve">0,0 </v>
      </c>
      <c r="I112" s="111">
        <f t="shared" si="11"/>
        <v>0</v>
      </c>
    </row>
    <row r="113" spans="1:9" ht="16.5" hidden="1" x14ac:dyDescent="0.25">
      <c r="A113" s="57"/>
      <c r="B113" s="67" t="s">
        <v>142</v>
      </c>
      <c r="C113" s="25"/>
      <c r="D113" s="156"/>
      <c r="E113" s="25"/>
      <c r="F113" s="156"/>
      <c r="G113" s="110">
        <f t="shared" si="10"/>
        <v>0</v>
      </c>
      <c r="H113" s="112" t="str">
        <f t="shared" si="13"/>
        <v xml:space="preserve">0,0 </v>
      </c>
      <c r="I113" s="111">
        <f t="shared" si="11"/>
        <v>0</v>
      </c>
    </row>
    <row r="114" spans="1:9" ht="33" hidden="1" x14ac:dyDescent="0.25">
      <c r="A114" s="57"/>
      <c r="B114" s="67" t="s">
        <v>143</v>
      </c>
      <c r="C114" s="25"/>
      <c r="D114" s="156"/>
      <c r="E114" s="25"/>
      <c r="F114" s="156"/>
      <c r="G114" s="110">
        <f t="shared" si="10"/>
        <v>0</v>
      </c>
      <c r="H114" s="112" t="str">
        <f t="shared" si="13"/>
        <v xml:space="preserve">0,0 </v>
      </c>
      <c r="I114" s="111">
        <f t="shared" si="11"/>
        <v>0</v>
      </c>
    </row>
    <row r="115" spans="1:9" ht="66" hidden="1" x14ac:dyDescent="0.25">
      <c r="A115" s="68" t="s">
        <v>144</v>
      </c>
      <c r="B115" s="66" t="s">
        <v>145</v>
      </c>
      <c r="C115" s="25">
        <v>0</v>
      </c>
      <c r="D115" s="156">
        <v>0</v>
      </c>
      <c r="E115" s="25">
        <v>0</v>
      </c>
      <c r="F115" s="156">
        <v>0</v>
      </c>
      <c r="G115" s="110">
        <f t="shared" si="10"/>
        <v>0</v>
      </c>
      <c r="H115" s="112" t="str">
        <f t="shared" si="13"/>
        <v xml:space="preserve">0,0 </v>
      </c>
      <c r="I115" s="111">
        <f t="shared" si="11"/>
        <v>0</v>
      </c>
    </row>
    <row r="116" spans="1:9" ht="16.5" hidden="1" x14ac:dyDescent="0.25">
      <c r="A116" s="68" t="s">
        <v>146</v>
      </c>
      <c r="B116" s="18" t="s">
        <v>147</v>
      </c>
      <c r="C116" s="25">
        <v>0</v>
      </c>
      <c r="D116" s="156">
        <v>0</v>
      </c>
      <c r="E116" s="25">
        <v>0</v>
      </c>
      <c r="F116" s="156">
        <v>0</v>
      </c>
      <c r="G116" s="110">
        <f t="shared" si="10"/>
        <v>0</v>
      </c>
      <c r="H116" s="112" t="str">
        <f t="shared" si="13"/>
        <v xml:space="preserve">0,0 </v>
      </c>
      <c r="I116" s="111">
        <f t="shared" si="11"/>
        <v>0</v>
      </c>
    </row>
    <row r="117" spans="1:9" ht="16.5" hidden="1" x14ac:dyDescent="0.25">
      <c r="A117" s="139" t="s">
        <v>148</v>
      </c>
      <c r="B117" s="133" t="s">
        <v>149</v>
      </c>
      <c r="C117" s="110">
        <v>0</v>
      </c>
      <c r="D117" s="110">
        <v>0</v>
      </c>
      <c r="E117" s="110">
        <v>484.5</v>
      </c>
      <c r="F117" s="110">
        <v>0</v>
      </c>
      <c r="G117" s="110">
        <f t="shared" si="10"/>
        <v>0</v>
      </c>
      <c r="H117" s="112" t="str">
        <f t="shared" si="13"/>
        <v xml:space="preserve">0,0 </v>
      </c>
      <c r="I117" s="111">
        <f t="shared" si="11"/>
        <v>-484.5</v>
      </c>
    </row>
    <row r="118" spans="1:9" ht="33" x14ac:dyDescent="0.25">
      <c r="A118" s="132" t="s">
        <v>150</v>
      </c>
      <c r="B118" s="133" t="s">
        <v>151</v>
      </c>
      <c r="C118" s="128">
        <f>C119+C121+C123+C124+C125+C126</f>
        <v>10923.5</v>
      </c>
      <c r="D118" s="128">
        <f>D119+D121+D123+D124+D125+D126</f>
        <v>10727.9</v>
      </c>
      <c r="E118" s="128">
        <f>E119+E121+E123+E124+E125+E126</f>
        <v>7609.7</v>
      </c>
      <c r="F118" s="128">
        <f>F119+F121+F123+F124+F125+F126</f>
        <v>10727.9</v>
      </c>
      <c r="G118" s="110">
        <f t="shared" si="10"/>
        <v>0</v>
      </c>
      <c r="H118" s="112">
        <f t="shared" si="13"/>
        <v>1</v>
      </c>
      <c r="I118" s="111">
        <f t="shared" si="11"/>
        <v>3118.2</v>
      </c>
    </row>
    <row r="119" spans="1:9" ht="49.5" hidden="1" x14ac:dyDescent="0.25">
      <c r="A119" s="82"/>
      <c r="B119" s="182" t="s">
        <v>152</v>
      </c>
      <c r="C119" s="163">
        <f>C120</f>
        <v>0</v>
      </c>
      <c r="D119" s="145">
        <f>D120</f>
        <v>0</v>
      </c>
      <c r="E119" s="11">
        <f>E120</f>
        <v>0</v>
      </c>
      <c r="F119" s="145">
        <f>F120</f>
        <v>0</v>
      </c>
      <c r="G119" s="110">
        <f t="shared" si="10"/>
        <v>0</v>
      </c>
      <c r="H119" s="112" t="str">
        <f>IF(D119=0,"0,0%",F119/D119)</f>
        <v>0,0%</v>
      </c>
      <c r="I119" s="111">
        <f t="shared" si="11"/>
        <v>0</v>
      </c>
    </row>
    <row r="120" spans="1:9" ht="16.5" hidden="1" x14ac:dyDescent="0.25">
      <c r="A120" s="57"/>
      <c r="B120" s="58" t="s">
        <v>153</v>
      </c>
      <c r="C120" s="15">
        <v>0</v>
      </c>
      <c r="D120" s="144">
        <v>0</v>
      </c>
      <c r="E120" s="15">
        <v>0</v>
      </c>
      <c r="F120" s="144">
        <v>0</v>
      </c>
      <c r="G120" s="110">
        <f t="shared" si="10"/>
        <v>0</v>
      </c>
      <c r="H120" s="112" t="str">
        <f>IF(D120=0,"0,0%",F120/D120)</f>
        <v>0,0%</v>
      </c>
      <c r="I120" s="111">
        <f t="shared" si="11"/>
        <v>0</v>
      </c>
    </row>
    <row r="121" spans="1:9" ht="16.5" hidden="1" x14ac:dyDescent="0.25">
      <c r="A121" s="56"/>
      <c r="B121" s="60" t="s">
        <v>154</v>
      </c>
      <c r="C121" s="11">
        <f>C122</f>
        <v>0</v>
      </c>
      <c r="D121" s="145">
        <f>D122</f>
        <v>0</v>
      </c>
      <c r="E121" s="11">
        <f>E122</f>
        <v>0</v>
      </c>
      <c r="F121" s="145">
        <f>F122</f>
        <v>0</v>
      </c>
      <c r="G121" s="110">
        <f t="shared" si="10"/>
        <v>0</v>
      </c>
      <c r="H121" s="112" t="str">
        <f t="shared" ref="H121:H146" si="14">IF(D121=0,"0,0 ",F121/D121)</f>
        <v xml:space="preserve">0,0 </v>
      </c>
      <c r="I121" s="111">
        <f t="shared" si="11"/>
        <v>0</v>
      </c>
    </row>
    <row r="122" spans="1:9" ht="16.5" hidden="1" x14ac:dyDescent="0.25">
      <c r="A122" s="57"/>
      <c r="B122" s="58" t="s">
        <v>102</v>
      </c>
      <c r="C122" s="15">
        <v>0</v>
      </c>
      <c r="D122" s="144">
        <v>0</v>
      </c>
      <c r="E122" s="15">
        <v>0</v>
      </c>
      <c r="F122" s="144">
        <v>0</v>
      </c>
      <c r="G122" s="110">
        <f t="shared" si="10"/>
        <v>0</v>
      </c>
      <c r="H122" s="112" t="str">
        <f t="shared" si="14"/>
        <v xml:space="preserve">0,0 </v>
      </c>
      <c r="I122" s="111">
        <f t="shared" si="11"/>
        <v>0</v>
      </c>
    </row>
    <row r="123" spans="1:9" ht="82.5" hidden="1" x14ac:dyDescent="0.25">
      <c r="A123" s="68"/>
      <c r="B123" s="69" t="s">
        <v>155</v>
      </c>
      <c r="C123" s="25">
        <v>0</v>
      </c>
      <c r="D123" s="147">
        <v>0</v>
      </c>
      <c r="E123" s="25">
        <v>0</v>
      </c>
      <c r="F123" s="147">
        <v>0</v>
      </c>
      <c r="G123" s="110">
        <f t="shared" si="10"/>
        <v>0</v>
      </c>
      <c r="H123" s="112" t="str">
        <f t="shared" si="14"/>
        <v xml:space="preserve">0,0 </v>
      </c>
      <c r="I123" s="111">
        <f t="shared" si="11"/>
        <v>0</v>
      </c>
    </row>
    <row r="124" spans="1:9" ht="33" x14ac:dyDescent="0.25">
      <c r="A124" s="68"/>
      <c r="B124" s="69" t="s">
        <v>156</v>
      </c>
      <c r="C124" s="25">
        <v>10923.5</v>
      </c>
      <c r="D124" s="147">
        <v>10727.9</v>
      </c>
      <c r="E124" s="25">
        <v>7609.7</v>
      </c>
      <c r="F124" s="147">
        <v>10727.9</v>
      </c>
      <c r="G124" s="110">
        <f t="shared" si="10"/>
        <v>0</v>
      </c>
      <c r="H124" s="112">
        <f t="shared" si="14"/>
        <v>1</v>
      </c>
      <c r="I124" s="111">
        <f t="shared" si="11"/>
        <v>3118.2</v>
      </c>
    </row>
    <row r="125" spans="1:9" ht="16.5" hidden="1" x14ac:dyDescent="0.25">
      <c r="A125" s="68" t="s">
        <v>157</v>
      </c>
      <c r="B125" s="69" t="s">
        <v>105</v>
      </c>
      <c r="C125" s="25">
        <v>0</v>
      </c>
      <c r="D125" s="156">
        <v>0</v>
      </c>
      <c r="E125" s="25">
        <v>0</v>
      </c>
      <c r="F125" s="156">
        <v>0</v>
      </c>
      <c r="G125" s="110">
        <f t="shared" si="10"/>
        <v>0</v>
      </c>
      <c r="H125" s="112" t="str">
        <f t="shared" si="14"/>
        <v xml:space="preserve">0,0 </v>
      </c>
      <c r="I125" s="111">
        <f t="shared" si="11"/>
        <v>0</v>
      </c>
    </row>
    <row r="126" spans="1:9" ht="33" hidden="1" x14ac:dyDescent="0.25">
      <c r="A126" s="68" t="s">
        <v>158</v>
      </c>
      <c r="B126" s="69" t="s">
        <v>159</v>
      </c>
      <c r="C126" s="25">
        <v>0</v>
      </c>
      <c r="D126" s="156">
        <v>0</v>
      </c>
      <c r="E126" s="25">
        <v>0</v>
      </c>
      <c r="F126" s="156">
        <v>0</v>
      </c>
      <c r="G126" s="110">
        <f t="shared" si="10"/>
        <v>0</v>
      </c>
      <c r="H126" s="112" t="str">
        <f t="shared" si="14"/>
        <v xml:space="preserve">0,0 </v>
      </c>
      <c r="I126" s="111">
        <f t="shared" si="11"/>
        <v>0</v>
      </c>
    </row>
    <row r="127" spans="1:9" s="30" customFormat="1" ht="16.5" x14ac:dyDescent="0.25">
      <c r="A127" s="132" t="s">
        <v>160</v>
      </c>
      <c r="B127" s="133" t="s">
        <v>161</v>
      </c>
      <c r="C127" s="128">
        <f>C128+C133+C170</f>
        <v>281412.5</v>
      </c>
      <c r="D127" s="128">
        <f>D128+D133+D170</f>
        <v>307678.60000000003</v>
      </c>
      <c r="E127" s="128">
        <f>E128+E133+E170</f>
        <v>303706</v>
      </c>
      <c r="F127" s="128">
        <f>F128+F133+F170</f>
        <v>307617.3</v>
      </c>
      <c r="G127" s="110">
        <f t="shared" si="10"/>
        <v>-61.300000000046566</v>
      </c>
      <c r="H127" s="112">
        <f t="shared" si="14"/>
        <v>0.99980076612413071</v>
      </c>
      <c r="I127" s="111">
        <f t="shared" si="11"/>
        <v>3911.2999999999884</v>
      </c>
    </row>
    <row r="128" spans="1:9" ht="16.5" x14ac:dyDescent="0.25">
      <c r="A128" s="132" t="s">
        <v>162</v>
      </c>
      <c r="B128" s="133" t="s">
        <v>163</v>
      </c>
      <c r="C128" s="128">
        <f>C129+C130</f>
        <v>25000</v>
      </c>
      <c r="D128" s="146">
        <f>D129+D130+D131</f>
        <v>24047.200000000001</v>
      </c>
      <c r="E128" s="29">
        <f>E129+E130+E131</f>
        <v>25176.7</v>
      </c>
      <c r="F128" s="146">
        <f>F129+F130+F131</f>
        <v>24047.200000000001</v>
      </c>
      <c r="G128" s="110">
        <f t="shared" si="10"/>
        <v>0</v>
      </c>
      <c r="H128" s="112">
        <f t="shared" si="14"/>
        <v>1</v>
      </c>
      <c r="I128" s="111">
        <f t="shared" si="11"/>
        <v>-1129.5</v>
      </c>
    </row>
    <row r="129" spans="1:10" ht="33" x14ac:dyDescent="0.25">
      <c r="A129" s="6"/>
      <c r="B129" s="18" t="s">
        <v>164</v>
      </c>
      <c r="C129" s="15">
        <v>25000</v>
      </c>
      <c r="D129" s="144">
        <v>24047.200000000001</v>
      </c>
      <c r="E129" s="15">
        <v>25176.7</v>
      </c>
      <c r="F129" s="144">
        <v>24047.200000000001</v>
      </c>
      <c r="G129" s="110">
        <f t="shared" ref="G129:G160" si="15">F129-D129</f>
        <v>0</v>
      </c>
      <c r="H129" s="112">
        <f t="shared" si="14"/>
        <v>1</v>
      </c>
      <c r="I129" s="111">
        <f t="shared" ref="I129:I160" si="16">F129-E129</f>
        <v>-1129.5</v>
      </c>
    </row>
    <row r="130" spans="1:10" ht="16.5" hidden="1" x14ac:dyDescent="0.25">
      <c r="A130" s="6"/>
      <c r="B130" s="18" t="s">
        <v>165</v>
      </c>
      <c r="C130" s="15">
        <v>0</v>
      </c>
      <c r="D130" s="153">
        <v>0</v>
      </c>
      <c r="E130" s="15">
        <v>0</v>
      </c>
      <c r="F130" s="153">
        <v>0</v>
      </c>
      <c r="G130" s="110">
        <f t="shared" si="15"/>
        <v>0</v>
      </c>
      <c r="H130" s="112" t="str">
        <f t="shared" si="14"/>
        <v xml:space="preserve">0,0 </v>
      </c>
      <c r="I130" s="111">
        <f t="shared" si="16"/>
        <v>0</v>
      </c>
    </row>
    <row r="131" spans="1:10" ht="33" hidden="1" x14ac:dyDescent="0.25">
      <c r="A131" s="22">
        <v>5210609</v>
      </c>
      <c r="B131" s="23" t="s">
        <v>166</v>
      </c>
      <c r="C131" s="25">
        <v>0</v>
      </c>
      <c r="D131" s="156">
        <v>0</v>
      </c>
      <c r="E131" s="25">
        <v>0</v>
      </c>
      <c r="F131" s="156">
        <v>0</v>
      </c>
      <c r="G131" s="110">
        <f t="shared" si="15"/>
        <v>0</v>
      </c>
      <c r="H131" s="112" t="str">
        <f t="shared" si="14"/>
        <v xml:space="preserve">0,0 </v>
      </c>
      <c r="I131" s="111">
        <f t="shared" si="16"/>
        <v>0</v>
      </c>
    </row>
    <row r="132" spans="1:10" ht="16.5" hidden="1" x14ac:dyDescent="0.25">
      <c r="A132" s="22">
        <v>5210610</v>
      </c>
      <c r="B132" s="23" t="s">
        <v>167</v>
      </c>
      <c r="C132" s="25">
        <v>0</v>
      </c>
      <c r="D132" s="156">
        <v>0</v>
      </c>
      <c r="E132" s="25">
        <v>0</v>
      </c>
      <c r="F132" s="156">
        <v>0</v>
      </c>
      <c r="G132" s="110">
        <f t="shared" si="15"/>
        <v>0</v>
      </c>
      <c r="H132" s="112" t="str">
        <f t="shared" si="14"/>
        <v xml:space="preserve">0,0 </v>
      </c>
      <c r="I132" s="111">
        <f t="shared" si="16"/>
        <v>0</v>
      </c>
    </row>
    <row r="133" spans="1:10" s="30" customFormat="1" ht="16.5" x14ac:dyDescent="0.25">
      <c r="A133" s="132" t="s">
        <v>168</v>
      </c>
      <c r="B133" s="133" t="s">
        <v>300</v>
      </c>
      <c r="C133" s="128">
        <f>C134+C136+C146+C147+C148+C149+C151+C152</f>
        <v>254439.9</v>
      </c>
      <c r="D133" s="110">
        <f>D134+D144+D145+D146+D147+D150+D156+D136+D148+D149+D152+D158</f>
        <v>281786</v>
      </c>
      <c r="E133" s="110">
        <f>E134+E144+E145+E146+E147+E150+E156+E136+E148+E149+E152+E158</f>
        <v>276207</v>
      </c>
      <c r="F133" s="110">
        <f>F134+F144+F145+F146+F147+F150+F156+F136+F148+F149+F152+F158</f>
        <v>281785.89999999997</v>
      </c>
      <c r="G133" s="110">
        <f t="shared" si="15"/>
        <v>-0.1000000000349246</v>
      </c>
      <c r="H133" s="112">
        <f t="shared" si="14"/>
        <v>0.99999964512076533</v>
      </c>
      <c r="I133" s="111">
        <f t="shared" si="16"/>
        <v>5578.8999999999651</v>
      </c>
    </row>
    <row r="134" spans="1:10" ht="16.5" hidden="1" x14ac:dyDescent="0.25">
      <c r="A134" s="57"/>
      <c r="B134" s="23" t="s">
        <v>169</v>
      </c>
      <c r="C134" s="25">
        <v>0</v>
      </c>
      <c r="D134" s="156">
        <v>0</v>
      </c>
      <c r="E134" s="25">
        <v>0</v>
      </c>
      <c r="F134" s="156">
        <v>0</v>
      </c>
      <c r="G134" s="110">
        <f t="shared" si="15"/>
        <v>0</v>
      </c>
      <c r="H134" s="112" t="str">
        <f t="shared" si="14"/>
        <v xml:space="preserve">0,0 </v>
      </c>
      <c r="I134" s="111">
        <f t="shared" si="16"/>
        <v>0</v>
      </c>
    </row>
    <row r="135" spans="1:10" s="30" customFormat="1" ht="16.5" hidden="1" x14ac:dyDescent="0.25">
      <c r="A135" s="137">
        <v>2900000</v>
      </c>
      <c r="B135" s="138" t="s">
        <v>297</v>
      </c>
      <c r="C135" s="110">
        <f>C136+C141</f>
        <v>196564.3</v>
      </c>
      <c r="D135" s="110">
        <f>D136+D146+D147+D148+D149+D152+D158</f>
        <v>281786</v>
      </c>
      <c r="E135" s="110">
        <f>E136+E146+E147+E148+E149+E152+E158</f>
        <v>276207</v>
      </c>
      <c r="F135" s="110">
        <v>235481.7</v>
      </c>
      <c r="G135" s="110">
        <f t="shared" si="15"/>
        <v>-46304.299999999988</v>
      </c>
      <c r="H135" s="112">
        <f t="shared" si="14"/>
        <v>0.83567565457474824</v>
      </c>
      <c r="I135" s="111">
        <f t="shared" si="16"/>
        <v>-40725.299999999988</v>
      </c>
    </row>
    <row r="136" spans="1:10" ht="49.5" x14ac:dyDescent="0.25">
      <c r="A136" s="57" t="s">
        <v>333</v>
      </c>
      <c r="B136" s="58" t="s">
        <v>306</v>
      </c>
      <c r="C136" s="70">
        <v>196564.3</v>
      </c>
      <c r="D136" s="148">
        <f>257631.3</f>
        <v>257631.3</v>
      </c>
      <c r="E136" s="70">
        <v>260188.5</v>
      </c>
      <c r="F136" s="148">
        <f>257631.3</f>
        <v>257631.3</v>
      </c>
      <c r="G136" s="110">
        <f t="shared" si="15"/>
        <v>0</v>
      </c>
      <c r="H136" s="112">
        <f t="shared" si="14"/>
        <v>1</v>
      </c>
      <c r="I136" s="111">
        <f t="shared" si="16"/>
        <v>-2557.2000000000116</v>
      </c>
      <c r="J136" s="1">
        <f>158001.1-11473.9</f>
        <v>146527.20000000001</v>
      </c>
    </row>
    <row r="137" spans="1:10" ht="33" hidden="1" x14ac:dyDescent="0.25">
      <c r="A137" s="57" t="s">
        <v>170</v>
      </c>
      <c r="B137" s="58" t="s">
        <v>171</v>
      </c>
      <c r="C137" s="156"/>
      <c r="D137" s="156"/>
      <c r="E137" s="156"/>
      <c r="F137" s="156"/>
      <c r="G137" s="110">
        <f t="shared" si="15"/>
        <v>0</v>
      </c>
      <c r="H137" s="112" t="str">
        <f t="shared" si="14"/>
        <v xml:space="preserve">0,0 </v>
      </c>
      <c r="I137" s="111">
        <f t="shared" si="16"/>
        <v>0</v>
      </c>
    </row>
    <row r="138" spans="1:10" ht="33" hidden="1" x14ac:dyDescent="0.25">
      <c r="A138" s="57" t="s">
        <v>172</v>
      </c>
      <c r="B138" s="58" t="s">
        <v>173</v>
      </c>
      <c r="C138" s="156"/>
      <c r="D138" s="156"/>
      <c r="E138" s="156"/>
      <c r="F138" s="156"/>
      <c r="G138" s="110">
        <f t="shared" si="15"/>
        <v>0</v>
      </c>
      <c r="H138" s="112" t="str">
        <f t="shared" si="14"/>
        <v xml:space="preserve">0,0 </v>
      </c>
      <c r="I138" s="111">
        <f t="shared" si="16"/>
        <v>0</v>
      </c>
    </row>
    <row r="139" spans="1:10" ht="33" hidden="1" x14ac:dyDescent="0.25">
      <c r="A139" s="57" t="s">
        <v>170</v>
      </c>
      <c r="B139" s="58" t="s">
        <v>174</v>
      </c>
      <c r="C139" s="183"/>
      <c r="D139" s="157"/>
      <c r="E139" s="157"/>
      <c r="F139" s="153"/>
      <c r="G139" s="110">
        <f t="shared" si="15"/>
        <v>0</v>
      </c>
      <c r="H139" s="112" t="str">
        <f t="shared" si="14"/>
        <v xml:space="preserve">0,0 </v>
      </c>
      <c r="I139" s="111">
        <f t="shared" si="16"/>
        <v>0</v>
      </c>
    </row>
    <row r="140" spans="1:10" ht="16.5" hidden="1" x14ac:dyDescent="0.25">
      <c r="A140" s="57"/>
      <c r="B140" s="72" t="s">
        <v>175</v>
      </c>
      <c r="C140" s="183"/>
      <c r="D140" s="157"/>
      <c r="E140" s="157"/>
      <c r="F140" s="153"/>
      <c r="G140" s="110">
        <f t="shared" si="15"/>
        <v>0</v>
      </c>
      <c r="H140" s="112" t="str">
        <f t="shared" si="14"/>
        <v xml:space="preserve">0,0 </v>
      </c>
      <c r="I140" s="111">
        <f t="shared" si="16"/>
        <v>0</v>
      </c>
    </row>
    <row r="141" spans="1:10" ht="66" hidden="1" x14ac:dyDescent="0.25">
      <c r="A141" s="57"/>
      <c r="B141" s="58" t="s">
        <v>176</v>
      </c>
      <c r="C141" s="156">
        <v>0</v>
      </c>
      <c r="D141" s="156">
        <v>0</v>
      </c>
      <c r="E141" s="156"/>
      <c r="F141" s="156">
        <v>0</v>
      </c>
      <c r="G141" s="110">
        <f t="shared" si="15"/>
        <v>0</v>
      </c>
      <c r="H141" s="112" t="str">
        <f t="shared" si="14"/>
        <v xml:space="preserve">0,0 </v>
      </c>
      <c r="I141" s="111">
        <f t="shared" si="16"/>
        <v>0</v>
      </c>
      <c r="J141" s="1">
        <f>58597.9-3000</f>
        <v>55597.9</v>
      </c>
    </row>
    <row r="142" spans="1:10" s="75" customFormat="1" ht="16.5" hidden="1" x14ac:dyDescent="0.25">
      <c r="A142" s="73" t="s">
        <v>170</v>
      </c>
      <c r="B142" s="74" t="s">
        <v>177</v>
      </c>
      <c r="C142" s="156">
        <v>0</v>
      </c>
      <c r="D142" s="156">
        <v>0</v>
      </c>
      <c r="E142" s="156">
        <v>0</v>
      </c>
      <c r="F142" s="156">
        <v>0</v>
      </c>
      <c r="G142" s="110">
        <f t="shared" si="15"/>
        <v>0</v>
      </c>
      <c r="H142" s="112" t="str">
        <f t="shared" si="14"/>
        <v xml:space="preserve">0,0 </v>
      </c>
      <c r="I142" s="111">
        <f t="shared" si="16"/>
        <v>0</v>
      </c>
    </row>
    <row r="143" spans="1:10" s="30" customFormat="1" ht="132" hidden="1" x14ac:dyDescent="0.25">
      <c r="A143" s="26">
        <v>7954500</v>
      </c>
      <c r="B143" s="27" t="s">
        <v>178</v>
      </c>
      <c r="C143" s="155">
        <v>0</v>
      </c>
      <c r="D143" s="155">
        <v>0</v>
      </c>
      <c r="E143" s="155">
        <v>0</v>
      </c>
      <c r="F143" s="155">
        <v>0</v>
      </c>
      <c r="G143" s="110">
        <f t="shared" si="15"/>
        <v>0</v>
      </c>
      <c r="H143" s="112" t="str">
        <f t="shared" si="14"/>
        <v xml:space="preserve">0,0 </v>
      </c>
      <c r="I143" s="111">
        <f t="shared" si="16"/>
        <v>0</v>
      </c>
    </row>
    <row r="144" spans="1:10" ht="16.5" hidden="1" x14ac:dyDescent="0.25">
      <c r="A144" s="22"/>
      <c r="B144" s="23" t="s">
        <v>179</v>
      </c>
      <c r="C144" s="153">
        <v>0</v>
      </c>
      <c r="D144" s="153">
        <v>0</v>
      </c>
      <c r="E144" s="153"/>
      <c r="F144" s="153">
        <v>0</v>
      </c>
      <c r="G144" s="110">
        <f t="shared" si="15"/>
        <v>0</v>
      </c>
      <c r="H144" s="112" t="str">
        <f t="shared" si="14"/>
        <v xml:space="preserve">0,0 </v>
      </c>
      <c r="I144" s="111">
        <f t="shared" si="16"/>
        <v>0</v>
      </c>
    </row>
    <row r="145" spans="1:9" ht="16.5" hidden="1" x14ac:dyDescent="0.25">
      <c r="A145" s="22"/>
      <c r="B145" s="72" t="s">
        <v>175</v>
      </c>
      <c r="C145" s="153"/>
      <c r="D145" s="153"/>
      <c r="E145" s="153"/>
      <c r="F145" s="153"/>
      <c r="G145" s="110">
        <f t="shared" si="15"/>
        <v>0</v>
      </c>
      <c r="H145" s="112" t="str">
        <f t="shared" si="14"/>
        <v xml:space="preserve">0,0 </v>
      </c>
      <c r="I145" s="111">
        <f t="shared" si="16"/>
        <v>0</v>
      </c>
    </row>
    <row r="146" spans="1:9" ht="38.25" x14ac:dyDescent="0.25">
      <c r="A146" s="22" t="s">
        <v>334</v>
      </c>
      <c r="B146" s="58" t="s">
        <v>319</v>
      </c>
      <c r="C146" s="15">
        <v>57875.6</v>
      </c>
      <c r="D146" s="144">
        <v>24154.7</v>
      </c>
      <c r="E146" s="15">
        <v>15713.9</v>
      </c>
      <c r="F146" s="144">
        <v>24154.6</v>
      </c>
      <c r="G146" s="110">
        <f t="shared" si="15"/>
        <v>-0.10000000000218279</v>
      </c>
      <c r="H146" s="112">
        <f t="shared" si="14"/>
        <v>0.99999586001896101</v>
      </c>
      <c r="I146" s="111">
        <f t="shared" si="16"/>
        <v>8440.6999999999989</v>
      </c>
    </row>
    <row r="147" spans="1:9" ht="33" hidden="1" x14ac:dyDescent="0.25">
      <c r="A147" s="22"/>
      <c r="B147" s="23" t="s">
        <v>180</v>
      </c>
      <c r="C147" s="25">
        <v>0</v>
      </c>
      <c r="D147" s="147">
        <v>0</v>
      </c>
      <c r="E147" s="25">
        <v>0</v>
      </c>
      <c r="F147" s="147">
        <v>0</v>
      </c>
      <c r="G147" s="110">
        <f t="shared" si="15"/>
        <v>0</v>
      </c>
      <c r="H147" s="112" t="str">
        <f>IF(D147=0,"0,0%",F147/D147)</f>
        <v>0,0%</v>
      </c>
      <c r="I147" s="111">
        <f t="shared" si="16"/>
        <v>0</v>
      </c>
    </row>
    <row r="148" spans="1:9" ht="49.5" x14ac:dyDescent="0.25">
      <c r="A148" s="22"/>
      <c r="B148" s="23" t="s">
        <v>307</v>
      </c>
      <c r="C148" s="25">
        <v>0</v>
      </c>
      <c r="D148" s="147">
        <v>0</v>
      </c>
      <c r="E148" s="25">
        <v>304.60000000000002</v>
      </c>
      <c r="F148" s="147">
        <v>0</v>
      </c>
      <c r="G148" s="110">
        <f t="shared" si="15"/>
        <v>0</v>
      </c>
      <c r="H148" s="112" t="str">
        <f>IF(D148=0,"0,0 ",F148/D148)</f>
        <v xml:space="preserve">0,0 </v>
      </c>
      <c r="I148" s="111">
        <f t="shared" si="16"/>
        <v>-304.60000000000002</v>
      </c>
    </row>
    <row r="149" spans="1:9" ht="33" hidden="1" x14ac:dyDescent="0.25">
      <c r="A149" s="57"/>
      <c r="B149" s="23" t="s">
        <v>183</v>
      </c>
      <c r="C149" s="25">
        <v>0</v>
      </c>
      <c r="D149" s="147">
        <v>0</v>
      </c>
      <c r="E149" s="25">
        <v>0</v>
      </c>
      <c r="F149" s="147">
        <v>0</v>
      </c>
      <c r="G149" s="110">
        <f t="shared" si="15"/>
        <v>0</v>
      </c>
      <c r="H149" s="112" t="str">
        <f>IF(D149=0,"0,0%",F149/D149)</f>
        <v>0,0%</v>
      </c>
      <c r="I149" s="111">
        <f t="shared" si="16"/>
        <v>0</v>
      </c>
    </row>
    <row r="150" spans="1:9" ht="16.5" hidden="1" x14ac:dyDescent="0.25">
      <c r="A150" s="57"/>
      <c r="B150" s="23" t="s">
        <v>179</v>
      </c>
      <c r="C150" s="25"/>
      <c r="D150" s="156">
        <v>0</v>
      </c>
      <c r="E150" s="25"/>
      <c r="F150" s="156">
        <v>0</v>
      </c>
      <c r="G150" s="110">
        <f t="shared" si="15"/>
        <v>0</v>
      </c>
      <c r="H150" s="112" t="str">
        <f>IF(D150=0,"0,0%",F150/D150)</f>
        <v>0,0%</v>
      </c>
      <c r="I150" s="111">
        <f t="shared" si="16"/>
        <v>0</v>
      </c>
    </row>
    <row r="151" spans="1:9" ht="16.5" hidden="1" x14ac:dyDescent="0.25">
      <c r="A151" s="57"/>
      <c r="B151" s="23" t="s">
        <v>296</v>
      </c>
      <c r="C151" s="25"/>
      <c r="D151" s="156">
        <v>0</v>
      </c>
      <c r="E151" s="25">
        <v>0</v>
      </c>
      <c r="F151" s="156">
        <v>0</v>
      </c>
      <c r="G151" s="110">
        <f t="shared" si="15"/>
        <v>0</v>
      </c>
      <c r="H151" s="112" t="str">
        <f>IF(D151=0,"0,0%",F151/D151)</f>
        <v>0,0%</v>
      </c>
      <c r="I151" s="111">
        <f t="shared" si="16"/>
        <v>0</v>
      </c>
    </row>
    <row r="152" spans="1:9" s="30" customFormat="1" ht="99" hidden="1" x14ac:dyDescent="0.25">
      <c r="A152" s="61"/>
      <c r="B152" s="27" t="s">
        <v>184</v>
      </c>
      <c r="C152" s="76">
        <v>0</v>
      </c>
      <c r="D152" s="150">
        <v>0</v>
      </c>
      <c r="E152" s="76">
        <v>0</v>
      </c>
      <c r="F152" s="150">
        <v>0</v>
      </c>
      <c r="G152" s="110">
        <f t="shared" si="15"/>
        <v>0</v>
      </c>
      <c r="H152" s="112" t="str">
        <f>IF(D152=0,"0,0%",F152/D152)</f>
        <v>0,0%</v>
      </c>
      <c r="I152" s="111">
        <f t="shared" si="16"/>
        <v>0</v>
      </c>
    </row>
    <row r="153" spans="1:9" ht="16.5" hidden="1" x14ac:dyDescent="0.25">
      <c r="A153" s="57" t="s">
        <v>170</v>
      </c>
      <c r="B153" s="58" t="s">
        <v>185</v>
      </c>
      <c r="C153" s="25"/>
      <c r="D153" s="156"/>
      <c r="E153" s="25"/>
      <c r="F153" s="156"/>
      <c r="G153" s="110">
        <f t="shared" si="15"/>
        <v>0</v>
      </c>
      <c r="H153" s="112" t="str">
        <f>IF(D153=0,"0,0 ",F153/D153)</f>
        <v xml:space="preserve">0,0 </v>
      </c>
      <c r="I153" s="111">
        <f t="shared" si="16"/>
        <v>0</v>
      </c>
    </row>
    <row r="154" spans="1:9" ht="33" hidden="1" x14ac:dyDescent="0.25">
      <c r="A154" s="22">
        <v>500</v>
      </c>
      <c r="B154" s="58" t="s">
        <v>186</v>
      </c>
      <c r="C154" s="25">
        <v>0</v>
      </c>
      <c r="D154" s="156">
        <v>0</v>
      </c>
      <c r="E154" s="25">
        <v>0</v>
      </c>
      <c r="F154" s="156">
        <v>0</v>
      </c>
      <c r="G154" s="110">
        <f t="shared" si="15"/>
        <v>0</v>
      </c>
      <c r="H154" s="112" t="str">
        <f>IF(D154=0,"0,0 ",F154/D154)</f>
        <v xml:space="preserve">0,0 </v>
      </c>
      <c r="I154" s="111">
        <f t="shared" si="16"/>
        <v>0</v>
      </c>
    </row>
    <row r="155" spans="1:9" s="30" customFormat="1" ht="82.5" hidden="1" x14ac:dyDescent="0.25">
      <c r="A155" s="26">
        <v>7954200</v>
      </c>
      <c r="B155" s="27" t="s">
        <v>187</v>
      </c>
      <c r="C155" s="11">
        <v>0</v>
      </c>
      <c r="D155" s="154">
        <v>0</v>
      </c>
      <c r="E155" s="11">
        <v>0</v>
      </c>
      <c r="F155" s="154">
        <v>0</v>
      </c>
      <c r="G155" s="110">
        <f t="shared" si="15"/>
        <v>0</v>
      </c>
      <c r="H155" s="112" t="str">
        <f>IF(D155=0,"0,0 ",F155/D155)</f>
        <v xml:space="preserve">0,0 </v>
      </c>
      <c r="I155" s="111">
        <f t="shared" si="16"/>
        <v>0</v>
      </c>
    </row>
    <row r="156" spans="1:9" ht="16.5" hidden="1" x14ac:dyDescent="0.25">
      <c r="A156" s="22"/>
      <c r="B156" s="23" t="s">
        <v>188</v>
      </c>
      <c r="C156" s="25">
        <v>0</v>
      </c>
      <c r="D156" s="156">
        <v>0</v>
      </c>
      <c r="E156" s="25">
        <v>0</v>
      </c>
      <c r="F156" s="156">
        <v>0</v>
      </c>
      <c r="G156" s="110">
        <f t="shared" si="15"/>
        <v>0</v>
      </c>
      <c r="H156" s="112" t="str">
        <f>IF(D156=0,"0,0 ",F156/D156)</f>
        <v xml:space="preserve">0,0 </v>
      </c>
      <c r="I156" s="111">
        <f t="shared" si="16"/>
        <v>0</v>
      </c>
    </row>
    <row r="157" spans="1:9" ht="16.5" hidden="1" x14ac:dyDescent="0.25">
      <c r="A157" s="22"/>
      <c r="B157" s="72" t="s">
        <v>175</v>
      </c>
      <c r="C157" s="25"/>
      <c r="D157" s="156"/>
      <c r="E157" s="25"/>
      <c r="F157" s="156"/>
      <c r="G157" s="110">
        <f t="shared" si="15"/>
        <v>0</v>
      </c>
      <c r="H157" s="112" t="str">
        <f>IF(D157=0,"0,0 ",F157/D157)</f>
        <v xml:space="preserve">0,0 </v>
      </c>
      <c r="I157" s="111">
        <f t="shared" si="16"/>
        <v>0</v>
      </c>
    </row>
    <row r="158" spans="1:9" s="30" customFormat="1" ht="82.5" hidden="1" x14ac:dyDescent="0.25">
      <c r="A158" s="26"/>
      <c r="B158" s="27" t="s">
        <v>189</v>
      </c>
      <c r="C158" s="11">
        <v>0</v>
      </c>
      <c r="D158" s="145">
        <v>0</v>
      </c>
      <c r="E158" s="11">
        <v>0</v>
      </c>
      <c r="F158" s="145">
        <v>0</v>
      </c>
      <c r="G158" s="110">
        <f t="shared" si="15"/>
        <v>0</v>
      </c>
      <c r="H158" s="112" t="str">
        <f>IF(D158=0,"0,0%",F158/D158)</f>
        <v>0,0%</v>
      </c>
      <c r="I158" s="111">
        <f t="shared" si="16"/>
        <v>0</v>
      </c>
    </row>
    <row r="159" spans="1:9" s="30" customFormat="1" ht="82.5" hidden="1" x14ac:dyDescent="0.25">
      <c r="A159" s="26">
        <v>7954600</v>
      </c>
      <c r="B159" s="27" t="s">
        <v>190</v>
      </c>
      <c r="C159" s="11">
        <v>0</v>
      </c>
      <c r="D159" s="154">
        <v>0</v>
      </c>
      <c r="E159" s="11">
        <v>0</v>
      </c>
      <c r="F159" s="154">
        <v>0</v>
      </c>
      <c r="G159" s="110">
        <f t="shared" si="15"/>
        <v>0</v>
      </c>
      <c r="H159" s="112" t="str">
        <f t="shared" ref="H159:H184" si="17">IF(D159=0,"0,0 ",F159/D159)</f>
        <v xml:space="preserve">0,0 </v>
      </c>
      <c r="I159" s="111">
        <f t="shared" si="16"/>
        <v>0</v>
      </c>
    </row>
    <row r="160" spans="1:9" ht="16.5" hidden="1" x14ac:dyDescent="0.25">
      <c r="A160" s="26">
        <v>5210611</v>
      </c>
      <c r="B160" s="27" t="s">
        <v>191</v>
      </c>
      <c r="C160" s="11">
        <v>0</v>
      </c>
      <c r="D160" s="154">
        <v>0</v>
      </c>
      <c r="E160" s="11">
        <v>0</v>
      </c>
      <c r="F160" s="154">
        <v>0</v>
      </c>
      <c r="G160" s="110">
        <f t="shared" si="15"/>
        <v>0</v>
      </c>
      <c r="H160" s="112" t="str">
        <f t="shared" si="17"/>
        <v xml:space="preserve">0,0 </v>
      </c>
      <c r="I160" s="111">
        <f t="shared" si="16"/>
        <v>0</v>
      </c>
    </row>
    <row r="161" spans="1:9" ht="16.5" hidden="1" x14ac:dyDescent="0.25">
      <c r="A161" s="26">
        <v>5210624</v>
      </c>
      <c r="B161" s="27" t="s">
        <v>192</v>
      </c>
      <c r="C161" s="11">
        <v>0</v>
      </c>
      <c r="D161" s="154">
        <v>0</v>
      </c>
      <c r="E161" s="11">
        <v>0</v>
      </c>
      <c r="F161" s="154">
        <v>0</v>
      </c>
      <c r="G161" s="110">
        <f t="shared" ref="G161:G192" si="18">F161-D161</f>
        <v>0</v>
      </c>
      <c r="H161" s="112" t="str">
        <f t="shared" si="17"/>
        <v xml:space="preserve">0,0 </v>
      </c>
      <c r="I161" s="111">
        <f t="shared" ref="I161:I192" si="19">F161-E161</f>
        <v>0</v>
      </c>
    </row>
    <row r="162" spans="1:9" ht="16.5" hidden="1" x14ac:dyDescent="0.25">
      <c r="A162" s="26">
        <v>5210612</v>
      </c>
      <c r="B162" s="27" t="s">
        <v>193</v>
      </c>
      <c r="C162" s="11">
        <v>0</v>
      </c>
      <c r="D162" s="154">
        <v>0</v>
      </c>
      <c r="E162" s="11">
        <v>0</v>
      </c>
      <c r="F162" s="154">
        <v>0</v>
      </c>
      <c r="G162" s="110">
        <f t="shared" si="18"/>
        <v>0</v>
      </c>
      <c r="H162" s="112" t="str">
        <f t="shared" si="17"/>
        <v xml:space="preserve">0,0 </v>
      </c>
      <c r="I162" s="111">
        <f t="shared" si="19"/>
        <v>0</v>
      </c>
    </row>
    <row r="163" spans="1:9" ht="16.5" hidden="1" x14ac:dyDescent="0.25">
      <c r="A163" s="26">
        <v>5210613</v>
      </c>
      <c r="B163" s="27" t="s">
        <v>194</v>
      </c>
      <c r="C163" s="11">
        <v>0</v>
      </c>
      <c r="D163" s="154">
        <v>0</v>
      </c>
      <c r="E163" s="11">
        <v>0</v>
      </c>
      <c r="F163" s="154">
        <v>0</v>
      </c>
      <c r="G163" s="110">
        <f t="shared" si="18"/>
        <v>0</v>
      </c>
      <c r="H163" s="112" t="str">
        <f t="shared" si="17"/>
        <v xml:space="preserve">0,0 </v>
      </c>
      <c r="I163" s="111">
        <f t="shared" si="19"/>
        <v>0</v>
      </c>
    </row>
    <row r="164" spans="1:9" ht="16.5" hidden="1" x14ac:dyDescent="0.25">
      <c r="A164" s="26"/>
      <c r="B164" s="72" t="s">
        <v>175</v>
      </c>
      <c r="C164" s="11"/>
      <c r="D164" s="154"/>
      <c r="E164" s="11"/>
      <c r="F164" s="154"/>
      <c r="G164" s="110">
        <f t="shared" si="18"/>
        <v>0</v>
      </c>
      <c r="H164" s="112" t="str">
        <f t="shared" si="17"/>
        <v xml:space="preserve">0,0 </v>
      </c>
      <c r="I164" s="111">
        <f t="shared" si="19"/>
        <v>0</v>
      </c>
    </row>
    <row r="165" spans="1:9" ht="33" hidden="1" x14ac:dyDescent="0.25">
      <c r="A165" s="26">
        <v>5210625</v>
      </c>
      <c r="B165" s="27" t="s">
        <v>195</v>
      </c>
      <c r="C165" s="11">
        <v>0</v>
      </c>
      <c r="D165" s="154">
        <v>0</v>
      </c>
      <c r="E165" s="11"/>
      <c r="F165" s="154">
        <v>0</v>
      </c>
      <c r="G165" s="110">
        <f t="shared" si="18"/>
        <v>0</v>
      </c>
      <c r="H165" s="112" t="str">
        <f t="shared" si="17"/>
        <v xml:space="preserve">0,0 </v>
      </c>
      <c r="I165" s="111">
        <f t="shared" si="19"/>
        <v>0</v>
      </c>
    </row>
    <row r="166" spans="1:9" ht="16.5" hidden="1" x14ac:dyDescent="0.25">
      <c r="A166" s="26">
        <v>5210626</v>
      </c>
      <c r="B166" s="27" t="s">
        <v>193</v>
      </c>
      <c r="C166" s="11">
        <v>0</v>
      </c>
      <c r="D166" s="154">
        <v>0</v>
      </c>
      <c r="E166" s="11">
        <v>0</v>
      </c>
      <c r="F166" s="154">
        <v>0</v>
      </c>
      <c r="G166" s="110">
        <f t="shared" si="18"/>
        <v>0</v>
      </c>
      <c r="H166" s="112" t="str">
        <f t="shared" si="17"/>
        <v xml:space="preserve">0,0 </v>
      </c>
      <c r="I166" s="111">
        <f t="shared" si="19"/>
        <v>0</v>
      </c>
    </row>
    <row r="167" spans="1:9" ht="66" hidden="1" x14ac:dyDescent="0.25">
      <c r="A167" s="26">
        <v>4100000</v>
      </c>
      <c r="B167" s="27" t="s">
        <v>196</v>
      </c>
      <c r="C167" s="11">
        <v>0</v>
      </c>
      <c r="D167" s="154">
        <v>0</v>
      </c>
      <c r="E167" s="11">
        <v>0</v>
      </c>
      <c r="F167" s="154">
        <v>0</v>
      </c>
      <c r="G167" s="110">
        <f t="shared" si="18"/>
        <v>0</v>
      </c>
      <c r="H167" s="112" t="str">
        <f t="shared" si="17"/>
        <v xml:space="preserve">0,0 </v>
      </c>
      <c r="I167" s="111">
        <f t="shared" si="19"/>
        <v>0</v>
      </c>
    </row>
    <row r="168" spans="1:9" ht="16.5" hidden="1" x14ac:dyDescent="0.25">
      <c r="A168" s="22"/>
      <c r="B168" s="23" t="s">
        <v>179</v>
      </c>
      <c r="C168" s="25">
        <v>0</v>
      </c>
      <c r="D168" s="156">
        <v>0</v>
      </c>
      <c r="E168" s="25">
        <v>0</v>
      </c>
      <c r="F168" s="156">
        <v>0</v>
      </c>
      <c r="G168" s="110">
        <f t="shared" si="18"/>
        <v>0</v>
      </c>
      <c r="H168" s="112" t="str">
        <f t="shared" si="17"/>
        <v xml:space="preserve">0,0 </v>
      </c>
      <c r="I168" s="111">
        <f t="shared" si="19"/>
        <v>0</v>
      </c>
    </row>
    <row r="169" spans="1:9" ht="115.5" hidden="1" x14ac:dyDescent="0.25">
      <c r="A169" s="26">
        <v>4200460</v>
      </c>
      <c r="B169" s="27" t="s">
        <v>197</v>
      </c>
      <c r="C169" s="11">
        <v>0</v>
      </c>
      <c r="D169" s="154">
        <v>0</v>
      </c>
      <c r="E169" s="11">
        <v>0</v>
      </c>
      <c r="F169" s="154">
        <v>0</v>
      </c>
      <c r="G169" s="110">
        <f t="shared" si="18"/>
        <v>0</v>
      </c>
      <c r="H169" s="112" t="str">
        <f t="shared" si="17"/>
        <v xml:space="preserve">0,0 </v>
      </c>
      <c r="I169" s="111">
        <f t="shared" si="19"/>
        <v>0</v>
      </c>
    </row>
    <row r="170" spans="1:9" s="30" customFormat="1" ht="33" x14ac:dyDescent="0.25">
      <c r="A170" s="132" t="s">
        <v>198</v>
      </c>
      <c r="B170" s="133" t="s">
        <v>199</v>
      </c>
      <c r="C170" s="128">
        <f>C172+C173+C174</f>
        <v>1972.6</v>
      </c>
      <c r="D170" s="128">
        <f>D172+D173+D174</f>
        <v>1845.4</v>
      </c>
      <c r="E170" s="128">
        <f>E172+E173+E174</f>
        <v>2322.3000000000002</v>
      </c>
      <c r="F170" s="128">
        <f>F172+F173+F174</f>
        <v>1784.2</v>
      </c>
      <c r="G170" s="110">
        <f t="shared" si="18"/>
        <v>-61.200000000000045</v>
      </c>
      <c r="H170" s="112">
        <f t="shared" si="17"/>
        <v>0.96683645822043995</v>
      </c>
      <c r="I170" s="111">
        <f t="shared" si="19"/>
        <v>-538.10000000000014</v>
      </c>
    </row>
    <row r="171" spans="1:9" ht="49.5" hidden="1" x14ac:dyDescent="0.25">
      <c r="A171" s="57"/>
      <c r="B171" s="18" t="s">
        <v>200</v>
      </c>
      <c r="C171" s="15">
        <v>0</v>
      </c>
      <c r="D171" s="144">
        <v>0</v>
      </c>
      <c r="E171" s="15">
        <v>0</v>
      </c>
      <c r="F171" s="144">
        <v>0</v>
      </c>
      <c r="G171" s="110">
        <f t="shared" si="18"/>
        <v>0</v>
      </c>
      <c r="H171" s="112" t="str">
        <f t="shared" si="17"/>
        <v xml:space="preserve">0,0 </v>
      </c>
      <c r="I171" s="111">
        <f t="shared" si="19"/>
        <v>0</v>
      </c>
    </row>
    <row r="172" spans="1:9" ht="16.5" x14ac:dyDescent="0.25">
      <c r="A172" s="57"/>
      <c r="B172" s="18" t="s">
        <v>201</v>
      </c>
      <c r="C172" s="15">
        <v>1972.6</v>
      </c>
      <c r="D172" s="144">
        <v>1845.4</v>
      </c>
      <c r="E172" s="15">
        <v>1940.3</v>
      </c>
      <c r="F172" s="144">
        <v>1784.2</v>
      </c>
      <c r="G172" s="110">
        <f t="shared" si="18"/>
        <v>-61.200000000000045</v>
      </c>
      <c r="H172" s="112">
        <f t="shared" si="17"/>
        <v>0.96683645822043995</v>
      </c>
      <c r="I172" s="111">
        <f t="shared" si="19"/>
        <v>-156.09999999999991</v>
      </c>
    </row>
    <row r="173" spans="1:9" ht="16.5" x14ac:dyDescent="0.25">
      <c r="A173" s="57"/>
      <c r="B173" s="18" t="s">
        <v>303</v>
      </c>
      <c r="C173" s="15">
        <v>0</v>
      </c>
      <c r="D173" s="144">
        <v>0</v>
      </c>
      <c r="E173" s="15">
        <v>382</v>
      </c>
      <c r="F173" s="144">
        <v>0</v>
      </c>
      <c r="G173" s="110">
        <f t="shared" si="18"/>
        <v>0</v>
      </c>
      <c r="H173" s="112" t="str">
        <f t="shared" si="17"/>
        <v xml:space="preserve">0,0 </v>
      </c>
      <c r="I173" s="111">
        <f t="shared" si="19"/>
        <v>-382</v>
      </c>
    </row>
    <row r="174" spans="1:9" ht="49.5" hidden="1" x14ac:dyDescent="0.25">
      <c r="A174" s="57" t="s">
        <v>202</v>
      </c>
      <c r="B174" s="18" t="s">
        <v>203</v>
      </c>
      <c r="C174" s="15">
        <v>0</v>
      </c>
      <c r="D174" s="153">
        <v>0</v>
      </c>
      <c r="E174" s="15">
        <v>0</v>
      </c>
      <c r="F174" s="153">
        <v>0</v>
      </c>
      <c r="G174" s="110">
        <f t="shared" si="18"/>
        <v>0</v>
      </c>
      <c r="H174" s="112" t="str">
        <f t="shared" si="17"/>
        <v xml:space="preserve">0,0 </v>
      </c>
      <c r="I174" s="111">
        <f t="shared" si="19"/>
        <v>0</v>
      </c>
    </row>
    <row r="175" spans="1:9" ht="16.5" x14ac:dyDescent="0.25">
      <c r="A175" s="139" t="s">
        <v>204</v>
      </c>
      <c r="B175" s="109" t="s">
        <v>205</v>
      </c>
      <c r="C175" s="110">
        <f>C176+C206+C234</f>
        <v>151347.59999999998</v>
      </c>
      <c r="D175" s="110">
        <f>D176+D206+D234+D204</f>
        <v>141824.79999999999</v>
      </c>
      <c r="E175" s="110">
        <f>E176+E206+E234+E204</f>
        <v>135865.1</v>
      </c>
      <c r="F175" s="110">
        <f>F176+F206+F234+F204</f>
        <v>141803.5</v>
      </c>
      <c r="G175" s="110">
        <f t="shared" si="18"/>
        <v>-21.299999999988358</v>
      </c>
      <c r="H175" s="112">
        <f t="shared" si="17"/>
        <v>0.99984981470095502</v>
      </c>
      <c r="I175" s="111">
        <f t="shared" si="19"/>
        <v>5938.3999999999942</v>
      </c>
    </row>
    <row r="176" spans="1:9" ht="16.5" x14ac:dyDescent="0.25">
      <c r="A176" s="139" t="s">
        <v>206</v>
      </c>
      <c r="B176" s="109" t="s">
        <v>207</v>
      </c>
      <c r="C176" s="110">
        <f>C177+C191+C192+C194+C195+C196+C183+C185+C186++C190+C198+C199+C201+C202+C187+C188+C200+C197+C180</f>
        <v>43095.5</v>
      </c>
      <c r="D176" s="110">
        <f>D177+D191+D192+D194+D195+D196+D183+D185+D186++D190+D198+D199+D201+D202+D187+D188+D200+D197+D180</f>
        <v>38845.5</v>
      </c>
      <c r="E176" s="110">
        <f>E177+E191+E192+E194+E195+E196+E183+E185+E186++E190+E198+E199+E201+E202+E187+E188+E200+E197+E180</f>
        <v>28915.8</v>
      </c>
      <c r="F176" s="110">
        <f>F177+F191+F192+F194+F195+F196+F183+F185+F186++F190+F198+F199+F201+F202+F187+F188+F200+F197+F180</f>
        <v>38840.400000000001</v>
      </c>
      <c r="G176" s="110">
        <f t="shared" si="18"/>
        <v>-5.0999999999985448</v>
      </c>
      <c r="H176" s="112">
        <f t="shared" si="17"/>
        <v>0.99986871066146665</v>
      </c>
      <c r="I176" s="111">
        <f t="shared" si="19"/>
        <v>9924.6000000000022</v>
      </c>
    </row>
    <row r="177" spans="1:9" ht="33" x14ac:dyDescent="0.25">
      <c r="A177" s="108"/>
      <c r="B177" s="109" t="s">
        <v>311</v>
      </c>
      <c r="C177" s="110">
        <f>C178+C182</f>
        <v>905.6</v>
      </c>
      <c r="D177" s="110">
        <f>D178+D182</f>
        <v>10192.5</v>
      </c>
      <c r="E177" s="110">
        <f>E178+E182</f>
        <v>1683.3</v>
      </c>
      <c r="F177" s="110">
        <f>F178+F182</f>
        <v>10187.400000000001</v>
      </c>
      <c r="G177" s="110">
        <f t="shared" si="18"/>
        <v>-5.0999999999985448</v>
      </c>
      <c r="H177" s="112">
        <f t="shared" si="17"/>
        <v>0.99949963208241366</v>
      </c>
      <c r="I177" s="111">
        <f t="shared" si="19"/>
        <v>8504.1000000000022</v>
      </c>
    </row>
    <row r="178" spans="1:9" ht="16.5" x14ac:dyDescent="0.25">
      <c r="A178" s="6" t="s">
        <v>208</v>
      </c>
      <c r="B178" s="18" t="s">
        <v>209</v>
      </c>
      <c r="C178" s="15">
        <v>905.6</v>
      </c>
      <c r="D178" s="144">
        <v>701.7</v>
      </c>
      <c r="E178" s="15">
        <v>1683.3</v>
      </c>
      <c r="F178" s="144">
        <v>701.7</v>
      </c>
      <c r="G178" s="110">
        <f t="shared" si="18"/>
        <v>0</v>
      </c>
      <c r="H178" s="112">
        <f t="shared" si="17"/>
        <v>1</v>
      </c>
      <c r="I178" s="111">
        <f t="shared" si="19"/>
        <v>-981.59999999999991</v>
      </c>
    </row>
    <row r="179" spans="1:9" ht="16.5" x14ac:dyDescent="0.25">
      <c r="A179" s="6" t="s">
        <v>210</v>
      </c>
      <c r="B179" s="18" t="s">
        <v>211</v>
      </c>
      <c r="C179" s="15">
        <f>C180+C182</f>
        <v>25933.7</v>
      </c>
      <c r="D179" s="144">
        <f>D180+D182</f>
        <v>10231.699999999999</v>
      </c>
      <c r="E179" s="15">
        <f>E180+E182</f>
        <v>870</v>
      </c>
      <c r="F179" s="144">
        <f>F180+F182</f>
        <v>10226.6</v>
      </c>
      <c r="G179" s="110">
        <f t="shared" si="18"/>
        <v>-5.0999999999985448</v>
      </c>
      <c r="H179" s="112">
        <f t="shared" si="17"/>
        <v>0.99950154910718658</v>
      </c>
      <c r="I179" s="111">
        <f t="shared" si="19"/>
        <v>9356.6</v>
      </c>
    </row>
    <row r="180" spans="1:9" ht="66" x14ac:dyDescent="0.25">
      <c r="A180" s="6"/>
      <c r="B180" s="160" t="s">
        <v>336</v>
      </c>
      <c r="C180" s="15">
        <v>25933.7</v>
      </c>
      <c r="D180" s="144">
        <v>740.9</v>
      </c>
      <c r="E180" s="15">
        <v>870</v>
      </c>
      <c r="F180" s="144">
        <v>740.9</v>
      </c>
      <c r="G180" s="110">
        <f t="shared" si="18"/>
        <v>0</v>
      </c>
      <c r="H180" s="112">
        <f t="shared" si="17"/>
        <v>1</v>
      </c>
      <c r="I180" s="111">
        <f t="shared" si="19"/>
        <v>-129.10000000000002</v>
      </c>
    </row>
    <row r="181" spans="1:9" ht="49.5" hidden="1" x14ac:dyDescent="0.25">
      <c r="A181" s="6"/>
      <c r="B181" s="18" t="s">
        <v>212</v>
      </c>
      <c r="C181" s="15">
        <v>0</v>
      </c>
      <c r="D181" s="153">
        <v>0</v>
      </c>
      <c r="E181" s="15">
        <v>0</v>
      </c>
      <c r="F181" s="153">
        <v>0</v>
      </c>
      <c r="G181" s="110">
        <f t="shared" si="18"/>
        <v>0</v>
      </c>
      <c r="H181" s="112" t="str">
        <f t="shared" si="17"/>
        <v xml:space="preserve">0,0 </v>
      </c>
      <c r="I181" s="111">
        <f t="shared" si="19"/>
        <v>0</v>
      </c>
    </row>
    <row r="182" spans="1:9" ht="33" x14ac:dyDescent="0.25">
      <c r="A182" s="22"/>
      <c r="B182" s="161" t="s">
        <v>337</v>
      </c>
      <c r="C182" s="25">
        <v>0</v>
      </c>
      <c r="D182" s="147">
        <f>9490.8</f>
        <v>9490.7999999999993</v>
      </c>
      <c r="E182" s="25">
        <v>0</v>
      </c>
      <c r="F182" s="147">
        <f>9485.7</f>
        <v>9485.7000000000007</v>
      </c>
      <c r="G182" s="110">
        <f t="shared" si="18"/>
        <v>-5.0999999999985448</v>
      </c>
      <c r="H182" s="112">
        <f t="shared" si="17"/>
        <v>0.9994626375015806</v>
      </c>
      <c r="I182" s="111">
        <f t="shared" si="19"/>
        <v>9485.7000000000007</v>
      </c>
    </row>
    <row r="183" spans="1:9" ht="33" hidden="1" x14ac:dyDescent="0.25">
      <c r="A183" s="22">
        <v>5210616</v>
      </c>
      <c r="B183" s="23" t="s">
        <v>213</v>
      </c>
      <c r="C183" s="156">
        <v>0</v>
      </c>
      <c r="D183" s="156">
        <v>0</v>
      </c>
      <c r="E183" s="156">
        <v>0</v>
      </c>
      <c r="F183" s="156">
        <v>0</v>
      </c>
      <c r="G183" s="110">
        <f t="shared" si="18"/>
        <v>0</v>
      </c>
      <c r="H183" s="112" t="str">
        <f t="shared" si="17"/>
        <v xml:space="preserve">0,0 </v>
      </c>
      <c r="I183" s="111">
        <f t="shared" si="19"/>
        <v>0</v>
      </c>
    </row>
    <row r="184" spans="1:9" ht="16.5" hidden="1" x14ac:dyDescent="0.25">
      <c r="A184" s="22"/>
      <c r="B184" s="72" t="s">
        <v>175</v>
      </c>
      <c r="C184" s="156"/>
      <c r="D184" s="156"/>
      <c r="E184" s="156"/>
      <c r="F184" s="156"/>
      <c r="G184" s="110">
        <f t="shared" si="18"/>
        <v>0</v>
      </c>
      <c r="H184" s="112" t="str">
        <f t="shared" si="17"/>
        <v xml:space="preserve">0,0 </v>
      </c>
      <c r="I184" s="111">
        <f t="shared" si="19"/>
        <v>0</v>
      </c>
    </row>
    <row r="185" spans="1:9" ht="49.5" hidden="1" x14ac:dyDescent="0.25">
      <c r="A185" s="22"/>
      <c r="B185" s="77" t="s">
        <v>214</v>
      </c>
      <c r="C185" s="25">
        <v>0</v>
      </c>
      <c r="D185" s="147">
        <v>0</v>
      </c>
      <c r="E185" s="25">
        <v>0</v>
      </c>
      <c r="F185" s="147">
        <v>0</v>
      </c>
      <c r="G185" s="110">
        <f t="shared" si="18"/>
        <v>0</v>
      </c>
      <c r="H185" s="112" t="str">
        <f>IF(D185=0,"0,0%",F185/D185)</f>
        <v>0,0%</v>
      </c>
      <c r="I185" s="111">
        <f t="shared" si="19"/>
        <v>0</v>
      </c>
    </row>
    <row r="186" spans="1:9" ht="46.5" customHeight="1" x14ac:dyDescent="0.25">
      <c r="A186" s="22"/>
      <c r="B186" s="23" t="s">
        <v>309</v>
      </c>
      <c r="C186" s="25">
        <v>3322.4</v>
      </c>
      <c r="D186" s="147">
        <v>7195.7</v>
      </c>
      <c r="E186" s="25">
        <v>17313.5</v>
      </c>
      <c r="F186" s="147">
        <v>7195.7</v>
      </c>
      <c r="G186" s="110">
        <f t="shared" si="18"/>
        <v>0</v>
      </c>
      <c r="H186" s="112">
        <f t="shared" ref="H186:H191" si="20">IF(D186=0,"0,0 ",F186/D186)</f>
        <v>1</v>
      </c>
      <c r="I186" s="111">
        <f t="shared" si="19"/>
        <v>-10117.799999999999</v>
      </c>
    </row>
    <row r="187" spans="1:9" ht="99" hidden="1" x14ac:dyDescent="0.25">
      <c r="A187" s="22">
        <v>5210627</v>
      </c>
      <c r="B187" s="23" t="s">
        <v>181</v>
      </c>
      <c r="C187" s="156">
        <v>0</v>
      </c>
      <c r="D187" s="156">
        <v>0</v>
      </c>
      <c r="E187" s="156"/>
      <c r="F187" s="156">
        <v>0</v>
      </c>
      <c r="G187" s="110">
        <f t="shared" si="18"/>
        <v>0</v>
      </c>
      <c r="H187" s="112" t="str">
        <f t="shared" si="20"/>
        <v xml:space="preserve">0,0 </v>
      </c>
      <c r="I187" s="111">
        <f t="shared" si="19"/>
        <v>0</v>
      </c>
    </row>
    <row r="188" spans="1:9" ht="33" hidden="1" x14ac:dyDescent="0.25">
      <c r="A188" s="22">
        <v>5210628</v>
      </c>
      <c r="B188" s="23" t="s">
        <v>215</v>
      </c>
      <c r="C188" s="156">
        <v>0</v>
      </c>
      <c r="D188" s="156">
        <v>0</v>
      </c>
      <c r="E188" s="156">
        <v>0</v>
      </c>
      <c r="F188" s="156">
        <v>0</v>
      </c>
      <c r="G188" s="110">
        <f t="shared" si="18"/>
        <v>0</v>
      </c>
      <c r="H188" s="112" t="str">
        <f t="shared" si="20"/>
        <v xml:space="preserve">0,0 </v>
      </c>
      <c r="I188" s="111">
        <f t="shared" si="19"/>
        <v>0</v>
      </c>
    </row>
    <row r="189" spans="1:9" ht="16.5" hidden="1" x14ac:dyDescent="0.25">
      <c r="A189" s="22"/>
      <c r="B189" s="23" t="s">
        <v>179</v>
      </c>
      <c r="C189" s="156">
        <v>0</v>
      </c>
      <c r="D189" s="156">
        <v>0</v>
      </c>
      <c r="E189" s="156">
        <v>0</v>
      </c>
      <c r="F189" s="156">
        <v>0</v>
      </c>
      <c r="G189" s="110">
        <f t="shared" si="18"/>
        <v>0</v>
      </c>
      <c r="H189" s="112" t="str">
        <f t="shared" si="20"/>
        <v xml:space="preserve">0,0 </v>
      </c>
      <c r="I189" s="111">
        <f t="shared" si="19"/>
        <v>0</v>
      </c>
    </row>
    <row r="190" spans="1:9" ht="16.5" hidden="1" x14ac:dyDescent="0.25">
      <c r="A190" s="22" t="s">
        <v>182</v>
      </c>
      <c r="B190" s="23" t="s">
        <v>216</v>
      </c>
      <c r="C190" s="156">
        <v>0</v>
      </c>
      <c r="D190" s="156">
        <v>0</v>
      </c>
      <c r="E190" s="156"/>
      <c r="F190" s="156">
        <v>0</v>
      </c>
      <c r="G190" s="110">
        <f t="shared" si="18"/>
        <v>0</v>
      </c>
      <c r="H190" s="112" t="str">
        <f t="shared" si="20"/>
        <v xml:space="preserve">0,0 </v>
      </c>
      <c r="I190" s="111">
        <f t="shared" si="19"/>
        <v>0</v>
      </c>
    </row>
    <row r="191" spans="1:9" ht="33" x14ac:dyDescent="0.25">
      <c r="A191" s="6"/>
      <c r="B191" s="23" t="s">
        <v>318</v>
      </c>
      <c r="C191" s="15">
        <v>304.60000000000002</v>
      </c>
      <c r="D191" s="144">
        <v>3834.8</v>
      </c>
      <c r="E191" s="15">
        <v>429.7</v>
      </c>
      <c r="F191" s="144">
        <v>3834.8</v>
      </c>
      <c r="G191" s="110">
        <f t="shared" si="18"/>
        <v>0</v>
      </c>
      <c r="H191" s="112">
        <f t="shared" si="20"/>
        <v>1</v>
      </c>
      <c r="I191" s="111">
        <f t="shared" si="19"/>
        <v>3405.1000000000004</v>
      </c>
    </row>
    <row r="192" spans="1:9" ht="66" hidden="1" x14ac:dyDescent="0.25">
      <c r="A192" s="6"/>
      <c r="B192" s="18" t="s">
        <v>218</v>
      </c>
      <c r="C192" s="15">
        <v>0</v>
      </c>
      <c r="D192" s="144">
        <v>0</v>
      </c>
      <c r="E192" s="15">
        <v>0</v>
      </c>
      <c r="F192" s="144">
        <v>0</v>
      </c>
      <c r="G192" s="110">
        <f t="shared" si="18"/>
        <v>0</v>
      </c>
      <c r="H192" s="112" t="str">
        <f>IF(D192=0,"0,0%",F192/D192)</f>
        <v>0,0%</v>
      </c>
      <c r="I192" s="111">
        <f t="shared" si="19"/>
        <v>0</v>
      </c>
    </row>
    <row r="193" spans="1:10" ht="16.5" hidden="1" x14ac:dyDescent="0.25">
      <c r="A193" s="6"/>
      <c r="B193" s="72" t="s">
        <v>175</v>
      </c>
      <c r="C193" s="153"/>
      <c r="D193" s="153"/>
      <c r="E193" s="153"/>
      <c r="F193" s="153"/>
      <c r="G193" s="110">
        <f t="shared" ref="G193:G225" si="21">F193-D193</f>
        <v>0</v>
      </c>
      <c r="H193" s="112" t="str">
        <f t="shared" ref="H193:H198" si="22">IF(D193=0,"0,0 ",F193/D193)</f>
        <v xml:space="preserve">0,0 </v>
      </c>
      <c r="I193" s="111">
        <f t="shared" ref="I193:I225" si="23">F193-E193</f>
        <v>0</v>
      </c>
    </row>
    <row r="194" spans="1:10" ht="84" customHeight="1" x14ac:dyDescent="0.25">
      <c r="A194" s="6"/>
      <c r="B194" s="18" t="s">
        <v>347</v>
      </c>
      <c r="C194" s="15">
        <v>2000</v>
      </c>
      <c r="D194" s="144">
        <v>2564.1</v>
      </c>
      <c r="E194" s="15">
        <v>2330.1</v>
      </c>
      <c r="F194" s="144">
        <v>2564.1</v>
      </c>
      <c r="G194" s="110">
        <f t="shared" si="21"/>
        <v>0</v>
      </c>
      <c r="H194" s="112">
        <f t="shared" si="22"/>
        <v>1</v>
      </c>
      <c r="I194" s="111">
        <f t="shared" si="23"/>
        <v>234</v>
      </c>
    </row>
    <row r="195" spans="1:10" ht="100.5" hidden="1" customHeight="1" x14ac:dyDescent="0.25">
      <c r="A195" s="22">
        <v>7954400</v>
      </c>
      <c r="B195" s="23" t="s">
        <v>219</v>
      </c>
      <c r="C195" s="15">
        <v>0</v>
      </c>
      <c r="D195" s="153">
        <v>0</v>
      </c>
      <c r="E195" s="15">
        <v>0</v>
      </c>
      <c r="F195" s="153">
        <v>0</v>
      </c>
      <c r="G195" s="110">
        <f t="shared" si="21"/>
        <v>0</v>
      </c>
      <c r="H195" s="112" t="str">
        <f t="shared" si="22"/>
        <v xml:space="preserve">0,0 </v>
      </c>
      <c r="I195" s="111">
        <f t="shared" si="23"/>
        <v>0</v>
      </c>
    </row>
    <row r="196" spans="1:10" ht="99" x14ac:dyDescent="0.25">
      <c r="A196" s="78"/>
      <c r="B196" s="23" t="s">
        <v>345</v>
      </c>
      <c r="C196" s="15">
        <v>2966</v>
      </c>
      <c r="D196" s="144">
        <v>1711.7</v>
      </c>
      <c r="E196" s="15">
        <v>5017.8999999999996</v>
      </c>
      <c r="F196" s="144">
        <v>1711.7</v>
      </c>
      <c r="G196" s="110">
        <f t="shared" si="21"/>
        <v>0</v>
      </c>
      <c r="H196" s="112">
        <f t="shared" si="22"/>
        <v>1</v>
      </c>
      <c r="I196" s="111">
        <f t="shared" si="23"/>
        <v>-3306.2</v>
      </c>
    </row>
    <row r="197" spans="1:10" ht="82.5" hidden="1" x14ac:dyDescent="0.25">
      <c r="A197" s="22"/>
      <c r="B197" s="23" t="s">
        <v>324</v>
      </c>
      <c r="C197" s="156">
        <v>0</v>
      </c>
      <c r="D197" s="147">
        <v>0</v>
      </c>
      <c r="E197" s="156">
        <v>0</v>
      </c>
      <c r="F197" s="147">
        <v>0</v>
      </c>
      <c r="G197" s="110">
        <f t="shared" si="21"/>
        <v>0</v>
      </c>
      <c r="H197" s="112" t="str">
        <f t="shared" si="22"/>
        <v xml:space="preserve">0,0 </v>
      </c>
      <c r="I197" s="111">
        <f t="shared" si="23"/>
        <v>0</v>
      </c>
    </row>
    <row r="198" spans="1:10" ht="16.5" x14ac:dyDescent="0.25">
      <c r="A198" s="78"/>
      <c r="B198" s="23" t="s">
        <v>310</v>
      </c>
      <c r="C198" s="15">
        <v>2314.6</v>
      </c>
      <c r="D198" s="144">
        <v>1707.4</v>
      </c>
      <c r="E198" s="15">
        <v>1271.3</v>
      </c>
      <c r="F198" s="144">
        <v>1707.4</v>
      </c>
      <c r="G198" s="110">
        <f t="shared" si="21"/>
        <v>0</v>
      </c>
      <c r="H198" s="112">
        <f t="shared" si="22"/>
        <v>1</v>
      </c>
      <c r="I198" s="111">
        <f t="shared" si="23"/>
        <v>436.10000000000014</v>
      </c>
    </row>
    <row r="199" spans="1:10" ht="33" x14ac:dyDescent="0.25">
      <c r="A199" s="78"/>
      <c r="B199" s="23" t="s">
        <v>308</v>
      </c>
      <c r="C199" s="15">
        <v>5348.6</v>
      </c>
      <c r="D199" s="144">
        <v>5475.3</v>
      </c>
      <c r="E199" s="15">
        <v>0</v>
      </c>
      <c r="F199" s="144">
        <v>5475.3</v>
      </c>
      <c r="G199" s="110">
        <f t="shared" si="21"/>
        <v>0</v>
      </c>
      <c r="H199" s="112">
        <f t="shared" ref="H199:H205" si="24">IF(D199=0,"0,0%",F199/D199)</f>
        <v>1</v>
      </c>
      <c r="I199" s="111">
        <f t="shared" si="23"/>
        <v>5475.3</v>
      </c>
    </row>
    <row r="200" spans="1:10" ht="49.5" hidden="1" x14ac:dyDescent="0.25">
      <c r="A200" s="78">
        <v>4300000</v>
      </c>
      <c r="B200" s="23" t="s">
        <v>220</v>
      </c>
      <c r="C200" s="153">
        <v>0</v>
      </c>
      <c r="D200" s="153">
        <v>0</v>
      </c>
      <c r="E200" s="153">
        <v>0</v>
      </c>
      <c r="F200" s="153">
        <v>0</v>
      </c>
      <c r="G200" s="110">
        <f t="shared" si="21"/>
        <v>0</v>
      </c>
      <c r="H200" s="112" t="str">
        <f t="shared" si="24"/>
        <v>0,0%</v>
      </c>
      <c r="I200" s="111">
        <f t="shared" si="23"/>
        <v>0</v>
      </c>
    </row>
    <row r="201" spans="1:10" ht="66" x14ac:dyDescent="0.25">
      <c r="A201" s="22"/>
      <c r="B201" s="23" t="s">
        <v>335</v>
      </c>
      <c r="C201" s="15">
        <v>0</v>
      </c>
      <c r="D201" s="144">
        <v>5423.1</v>
      </c>
      <c r="E201" s="15">
        <v>0</v>
      </c>
      <c r="F201" s="144">
        <v>5423.1</v>
      </c>
      <c r="G201" s="110">
        <f t="shared" si="21"/>
        <v>0</v>
      </c>
      <c r="H201" s="112">
        <f t="shared" si="24"/>
        <v>1</v>
      </c>
      <c r="I201" s="111">
        <f t="shared" si="23"/>
        <v>5423.1</v>
      </c>
    </row>
    <row r="202" spans="1:10" ht="99" hidden="1" x14ac:dyDescent="0.25">
      <c r="A202" s="22">
        <v>4200460</v>
      </c>
      <c r="B202" s="23" t="s">
        <v>221</v>
      </c>
      <c r="C202" s="25">
        <v>0</v>
      </c>
      <c r="D202" s="156">
        <v>0</v>
      </c>
      <c r="E202" s="25">
        <v>0</v>
      </c>
      <c r="F202" s="156">
        <v>0</v>
      </c>
      <c r="G202" s="110">
        <f t="shared" si="21"/>
        <v>0</v>
      </c>
      <c r="H202" s="112" t="str">
        <f t="shared" si="24"/>
        <v>0,0%</v>
      </c>
      <c r="I202" s="111">
        <f t="shared" si="23"/>
        <v>0</v>
      </c>
    </row>
    <row r="203" spans="1:10" ht="16.5" hidden="1" x14ac:dyDescent="0.25">
      <c r="A203" s="26"/>
      <c r="B203" s="23" t="s">
        <v>179</v>
      </c>
      <c r="C203" s="25">
        <v>0</v>
      </c>
      <c r="D203" s="156">
        <v>0</v>
      </c>
      <c r="E203" s="25">
        <v>0</v>
      </c>
      <c r="F203" s="156">
        <v>0</v>
      </c>
      <c r="G203" s="110">
        <f t="shared" si="21"/>
        <v>0</v>
      </c>
      <c r="H203" s="112" t="str">
        <f t="shared" si="24"/>
        <v>0,0%</v>
      </c>
      <c r="I203" s="111">
        <f t="shared" si="23"/>
        <v>0</v>
      </c>
    </row>
    <row r="204" spans="1:10" s="30" customFormat="1" ht="16.5" x14ac:dyDescent="0.25">
      <c r="A204" s="140" t="s">
        <v>222</v>
      </c>
      <c r="B204" s="109" t="s">
        <v>223</v>
      </c>
      <c r="C204" s="110">
        <f>C205</f>
        <v>0</v>
      </c>
      <c r="D204" s="110">
        <v>69.599999999999994</v>
      </c>
      <c r="E204" s="110">
        <f>E205</f>
        <v>0</v>
      </c>
      <c r="F204" s="110">
        <v>69.599999999999994</v>
      </c>
      <c r="G204" s="110">
        <f t="shared" si="21"/>
        <v>0</v>
      </c>
      <c r="H204" s="112">
        <f t="shared" si="24"/>
        <v>1</v>
      </c>
      <c r="I204" s="111">
        <f t="shared" si="23"/>
        <v>69.599999999999994</v>
      </c>
    </row>
    <row r="205" spans="1:10" ht="16.5" hidden="1" x14ac:dyDescent="0.25">
      <c r="A205" s="22"/>
      <c r="B205" s="191" t="s">
        <v>315</v>
      </c>
      <c r="C205" s="25">
        <v>0</v>
      </c>
      <c r="D205" s="147">
        <v>0</v>
      </c>
      <c r="E205" s="25">
        <v>0</v>
      </c>
      <c r="F205" s="147">
        <v>0</v>
      </c>
      <c r="G205" s="110">
        <f t="shared" si="21"/>
        <v>0</v>
      </c>
      <c r="H205" s="112" t="str">
        <f t="shared" si="24"/>
        <v>0,0%</v>
      </c>
      <c r="I205" s="111">
        <f t="shared" si="23"/>
        <v>0</v>
      </c>
    </row>
    <row r="206" spans="1:10" ht="17.25" customHeight="1" x14ac:dyDescent="0.25">
      <c r="A206" s="132" t="s">
        <v>224</v>
      </c>
      <c r="B206" s="133" t="s">
        <v>225</v>
      </c>
      <c r="C206" s="128">
        <f>C207+C212+C215+C220+C227+C229+C232</f>
        <v>107232.69999999998</v>
      </c>
      <c r="D206" s="128">
        <f>D207+D212+D215+D220+D227+D229+D232</f>
        <v>102108.29999999999</v>
      </c>
      <c r="E206" s="128">
        <f>E207+E212+E215+E220+E227+E229+E232</f>
        <v>105375.1</v>
      </c>
      <c r="F206" s="128">
        <f>F207+F212+F215+F220+F227+F229+F232</f>
        <v>102108.29999999999</v>
      </c>
      <c r="G206" s="110">
        <f t="shared" si="21"/>
        <v>0</v>
      </c>
      <c r="H206" s="112">
        <f t="shared" ref="H206:H228" si="25">IF(D206=0,"0,0 ",F206/D206)</f>
        <v>1</v>
      </c>
      <c r="I206" s="111">
        <f t="shared" si="23"/>
        <v>-3266.8000000000175</v>
      </c>
    </row>
    <row r="207" spans="1:10" ht="16.5" x14ac:dyDescent="0.25">
      <c r="A207" s="137"/>
      <c r="B207" s="138" t="s">
        <v>226</v>
      </c>
      <c r="C207" s="110">
        <f>C208+C209+C210</f>
        <v>60324.2</v>
      </c>
      <c r="D207" s="110">
        <f>D208+D209+D210+D211</f>
        <v>63209.7</v>
      </c>
      <c r="E207" s="110">
        <f>E208+E209+E210+E211</f>
        <v>59158</v>
      </c>
      <c r="F207" s="110">
        <f>F208+F209+F210+F211</f>
        <v>63209.7</v>
      </c>
      <c r="G207" s="110">
        <f t="shared" si="21"/>
        <v>0</v>
      </c>
      <c r="H207" s="112">
        <f t="shared" si="25"/>
        <v>1</v>
      </c>
      <c r="I207" s="111">
        <f t="shared" si="23"/>
        <v>4051.6999999999971</v>
      </c>
    </row>
    <row r="208" spans="1:10" ht="16.5" x14ac:dyDescent="0.25">
      <c r="A208" s="57"/>
      <c r="B208" s="69" t="s">
        <v>185</v>
      </c>
      <c r="C208" s="25">
        <v>60324.2</v>
      </c>
      <c r="D208" s="147">
        <v>63209.7</v>
      </c>
      <c r="E208" s="25">
        <v>58987.199999999997</v>
      </c>
      <c r="F208" s="147">
        <v>63209.7</v>
      </c>
      <c r="G208" s="110">
        <f t="shared" si="21"/>
        <v>0</v>
      </c>
      <c r="H208" s="112">
        <f t="shared" si="25"/>
        <v>1</v>
      </c>
      <c r="I208" s="111">
        <f t="shared" si="23"/>
        <v>4222.5</v>
      </c>
      <c r="J208" s="1">
        <f>66824.2-3000</f>
        <v>63824.2</v>
      </c>
    </row>
    <row r="209" spans="1:12" ht="16.5" hidden="1" x14ac:dyDescent="0.25">
      <c r="A209" s="79"/>
      <c r="B209" s="80"/>
      <c r="C209" s="25">
        <v>0</v>
      </c>
      <c r="D209" s="156">
        <v>0</v>
      </c>
      <c r="E209" s="25">
        <v>0</v>
      </c>
      <c r="F209" s="147">
        <v>0</v>
      </c>
      <c r="G209" s="110">
        <f t="shared" si="21"/>
        <v>0</v>
      </c>
      <c r="H209" s="112" t="str">
        <f t="shared" si="25"/>
        <v xml:space="preserve">0,0 </v>
      </c>
      <c r="I209" s="111">
        <f t="shared" si="23"/>
        <v>0</v>
      </c>
    </row>
    <row r="210" spans="1:12" ht="25.5" hidden="1" x14ac:dyDescent="0.25">
      <c r="A210" s="57" t="s">
        <v>227</v>
      </c>
      <c r="B210" s="69" t="s">
        <v>228</v>
      </c>
      <c r="C210" s="25">
        <v>0</v>
      </c>
      <c r="D210" s="156">
        <v>0</v>
      </c>
      <c r="E210" s="25">
        <v>0</v>
      </c>
      <c r="F210" s="147">
        <v>0</v>
      </c>
      <c r="G210" s="110">
        <f t="shared" si="21"/>
        <v>0</v>
      </c>
      <c r="H210" s="112" t="str">
        <f t="shared" si="25"/>
        <v xml:space="preserve">0,0 </v>
      </c>
      <c r="I210" s="111">
        <f t="shared" si="23"/>
        <v>0</v>
      </c>
    </row>
    <row r="211" spans="1:12" ht="33" x14ac:dyDescent="0.25">
      <c r="A211" s="57"/>
      <c r="B211" s="69" t="s">
        <v>343</v>
      </c>
      <c r="C211" s="25">
        <v>0</v>
      </c>
      <c r="D211" s="147">
        <v>0</v>
      </c>
      <c r="E211" s="25">
        <v>170.8</v>
      </c>
      <c r="F211" s="147">
        <v>0</v>
      </c>
      <c r="G211" s="110">
        <f t="shared" si="21"/>
        <v>0</v>
      </c>
      <c r="H211" s="112" t="str">
        <f t="shared" si="25"/>
        <v xml:space="preserve">0,0 </v>
      </c>
      <c r="I211" s="111">
        <f t="shared" si="23"/>
        <v>-170.8</v>
      </c>
    </row>
    <row r="212" spans="1:12" ht="16.5" x14ac:dyDescent="0.25">
      <c r="A212" s="137"/>
      <c r="B212" s="138" t="s">
        <v>229</v>
      </c>
      <c r="C212" s="110">
        <f>C213+C214</f>
        <v>29448.1</v>
      </c>
      <c r="D212" s="110">
        <f>D213+D214</f>
        <v>22810.5</v>
      </c>
      <c r="E212" s="110">
        <f>E213+E214</f>
        <v>25533.1</v>
      </c>
      <c r="F212" s="110">
        <f>F213+F214</f>
        <v>22810.5</v>
      </c>
      <c r="G212" s="110">
        <f t="shared" si="21"/>
        <v>0</v>
      </c>
      <c r="H212" s="112">
        <f t="shared" si="25"/>
        <v>1</v>
      </c>
      <c r="I212" s="111">
        <f t="shared" si="23"/>
        <v>-2722.5999999999985</v>
      </c>
    </row>
    <row r="213" spans="1:12" ht="33" x14ac:dyDescent="0.25">
      <c r="A213" s="57"/>
      <c r="B213" s="58" t="s">
        <v>339</v>
      </c>
      <c r="C213" s="185">
        <v>29448.1</v>
      </c>
      <c r="D213" s="149">
        <f>7672.5+1441.2</f>
        <v>9113.7000000000007</v>
      </c>
      <c r="E213" s="186">
        <v>25533.1</v>
      </c>
      <c r="F213" s="144">
        <f>7672.5+1441.2</f>
        <v>9113.7000000000007</v>
      </c>
      <c r="G213" s="110">
        <f t="shared" si="21"/>
        <v>0</v>
      </c>
      <c r="H213" s="112">
        <f t="shared" si="25"/>
        <v>1</v>
      </c>
      <c r="I213" s="111">
        <f t="shared" si="23"/>
        <v>-16419.399999999998</v>
      </c>
    </row>
    <row r="214" spans="1:12" ht="16.5" x14ac:dyDescent="0.25">
      <c r="A214" s="57"/>
      <c r="B214" s="58" t="s">
        <v>338</v>
      </c>
      <c r="C214" s="70">
        <v>0</v>
      </c>
      <c r="D214" s="149">
        <v>13696.8</v>
      </c>
      <c r="E214" s="71">
        <v>0</v>
      </c>
      <c r="F214" s="144">
        <f>13696.7+0.1</f>
        <v>13696.800000000001</v>
      </c>
      <c r="G214" s="110">
        <f t="shared" si="21"/>
        <v>0</v>
      </c>
      <c r="H214" s="112">
        <f t="shared" si="25"/>
        <v>1.0000000000000002</v>
      </c>
      <c r="I214" s="111">
        <f t="shared" si="23"/>
        <v>13696.800000000001</v>
      </c>
    </row>
    <row r="215" spans="1:12" s="30" customFormat="1" ht="16.5" x14ac:dyDescent="0.25">
      <c r="A215" s="137"/>
      <c r="B215" s="138" t="s">
        <v>230</v>
      </c>
      <c r="C215" s="110">
        <f>C216+C217+C218+C219</f>
        <v>9860.4</v>
      </c>
      <c r="D215" s="110">
        <f>D216+D217+D218+D219</f>
        <v>5620.9</v>
      </c>
      <c r="E215" s="110">
        <f>E216+E217+E218+E219</f>
        <v>9409.9</v>
      </c>
      <c r="F215" s="110">
        <f>F216+F217+F218+F219</f>
        <v>5620.9</v>
      </c>
      <c r="G215" s="110">
        <f t="shared" si="21"/>
        <v>0</v>
      </c>
      <c r="H215" s="112">
        <f t="shared" si="25"/>
        <v>1</v>
      </c>
      <c r="I215" s="111">
        <f t="shared" si="23"/>
        <v>-3789</v>
      </c>
      <c r="L215" s="30">
        <v>2641.2</v>
      </c>
    </row>
    <row r="216" spans="1:12" ht="33" x14ac:dyDescent="0.25">
      <c r="A216" s="22"/>
      <c r="B216" s="58" t="s">
        <v>312</v>
      </c>
      <c r="C216" s="187">
        <v>7219.2</v>
      </c>
      <c r="D216" s="162">
        <f>2720.5+259.2</f>
        <v>2979.7</v>
      </c>
      <c r="E216" s="188">
        <v>6768.7</v>
      </c>
      <c r="F216" s="144">
        <f>2720.5+259.2</f>
        <v>2979.7</v>
      </c>
      <c r="G216" s="110">
        <f t="shared" si="21"/>
        <v>0</v>
      </c>
      <c r="H216" s="112">
        <f t="shared" si="25"/>
        <v>1</v>
      </c>
      <c r="I216" s="111">
        <f t="shared" si="23"/>
        <v>-3789</v>
      </c>
      <c r="J216" s="1">
        <f>7219.2-1000</f>
        <v>6219.2</v>
      </c>
    </row>
    <row r="217" spans="1:12" ht="49.5" x14ac:dyDescent="0.25">
      <c r="A217" s="57"/>
      <c r="B217" s="58" t="s">
        <v>313</v>
      </c>
      <c r="C217" s="189">
        <v>2641.2</v>
      </c>
      <c r="D217" s="144">
        <v>2641.2</v>
      </c>
      <c r="E217" s="189">
        <v>2641.2</v>
      </c>
      <c r="F217" s="144">
        <v>2641.2</v>
      </c>
      <c r="G217" s="110">
        <f t="shared" si="21"/>
        <v>0</v>
      </c>
      <c r="H217" s="112">
        <f t="shared" si="25"/>
        <v>1</v>
      </c>
      <c r="I217" s="111">
        <f t="shared" si="23"/>
        <v>0</v>
      </c>
      <c r="J217" s="1">
        <f>3141.2-500</f>
        <v>2641.2</v>
      </c>
    </row>
    <row r="218" spans="1:12" ht="16.5" hidden="1" x14ac:dyDescent="0.25">
      <c r="A218" s="57" t="s">
        <v>231</v>
      </c>
      <c r="B218" s="58" t="s">
        <v>232</v>
      </c>
      <c r="C218" s="15">
        <v>0</v>
      </c>
      <c r="D218" s="153">
        <v>0</v>
      </c>
      <c r="E218" s="153">
        <v>0</v>
      </c>
      <c r="F218" s="153">
        <v>0</v>
      </c>
      <c r="G218" s="110">
        <f t="shared" si="21"/>
        <v>0</v>
      </c>
      <c r="H218" s="112" t="str">
        <f t="shared" si="25"/>
        <v xml:space="preserve">0,0 </v>
      </c>
      <c r="I218" s="111">
        <f t="shared" si="23"/>
        <v>0</v>
      </c>
    </row>
    <row r="219" spans="1:12" ht="16.5" hidden="1" x14ac:dyDescent="0.25">
      <c r="A219" s="57" t="s">
        <v>233</v>
      </c>
      <c r="B219" s="58" t="s">
        <v>234</v>
      </c>
      <c r="C219" s="15">
        <v>0</v>
      </c>
      <c r="D219" s="153">
        <v>0</v>
      </c>
      <c r="E219" s="153">
        <v>0</v>
      </c>
      <c r="F219" s="153">
        <v>0</v>
      </c>
      <c r="G219" s="110">
        <f t="shared" si="21"/>
        <v>0</v>
      </c>
      <c r="H219" s="112" t="str">
        <f t="shared" si="25"/>
        <v xml:space="preserve">0,0 </v>
      </c>
      <c r="I219" s="111">
        <f t="shared" si="23"/>
        <v>0</v>
      </c>
    </row>
    <row r="220" spans="1:12" s="30" customFormat="1" ht="33" x14ac:dyDescent="0.25">
      <c r="A220" s="137"/>
      <c r="B220" s="141" t="s">
        <v>298</v>
      </c>
      <c r="C220" s="110">
        <f>C221+C223+C224+C225+C222</f>
        <v>7600</v>
      </c>
      <c r="D220" s="110">
        <f>D221+D223+D224+D225+D222</f>
        <v>10467.200000000001</v>
      </c>
      <c r="E220" s="110">
        <f>E221+E223+E224+E225+E222</f>
        <v>11274.1</v>
      </c>
      <c r="F220" s="110">
        <f>F221+F223+F224+F225+F222</f>
        <v>10467.200000000001</v>
      </c>
      <c r="G220" s="110">
        <f t="shared" si="21"/>
        <v>0</v>
      </c>
      <c r="H220" s="112">
        <f t="shared" si="25"/>
        <v>1</v>
      </c>
      <c r="I220" s="111">
        <f t="shared" si="23"/>
        <v>-806.89999999999964</v>
      </c>
    </row>
    <row r="221" spans="1:12" ht="16.5" x14ac:dyDescent="0.25">
      <c r="A221" s="57"/>
      <c r="B221" s="69" t="s">
        <v>185</v>
      </c>
      <c r="C221" s="185">
        <v>7600</v>
      </c>
      <c r="D221" s="149">
        <f>7340.8+1288.6+0.1</f>
        <v>8629.5</v>
      </c>
      <c r="E221" s="186">
        <v>10145.700000000001</v>
      </c>
      <c r="F221" s="144">
        <f>7340.8+1288.7</f>
        <v>8629.5</v>
      </c>
      <c r="G221" s="110">
        <f t="shared" si="21"/>
        <v>0</v>
      </c>
      <c r="H221" s="112">
        <f t="shared" si="25"/>
        <v>1</v>
      </c>
      <c r="I221" s="111">
        <f t="shared" si="23"/>
        <v>-1516.2000000000007</v>
      </c>
    </row>
    <row r="222" spans="1:12" ht="16.5" x14ac:dyDescent="0.25">
      <c r="A222" s="57"/>
      <c r="B222" s="69" t="s">
        <v>338</v>
      </c>
      <c r="C222" s="185">
        <v>0</v>
      </c>
      <c r="D222" s="149">
        <v>1837.7</v>
      </c>
      <c r="E222" s="186">
        <v>0</v>
      </c>
      <c r="F222" s="144">
        <v>1837.7</v>
      </c>
      <c r="G222" s="110">
        <f t="shared" si="21"/>
        <v>0</v>
      </c>
      <c r="H222" s="112">
        <f t="shared" si="25"/>
        <v>1</v>
      </c>
      <c r="I222" s="111"/>
    </row>
    <row r="223" spans="1:12" ht="16.5" x14ac:dyDescent="0.25">
      <c r="A223" s="22"/>
      <c r="B223" s="69" t="s">
        <v>316</v>
      </c>
      <c r="C223" s="190">
        <v>0</v>
      </c>
      <c r="D223" s="147">
        <v>0</v>
      </c>
      <c r="E223" s="190">
        <v>979</v>
      </c>
      <c r="F223" s="147">
        <v>0</v>
      </c>
      <c r="G223" s="110">
        <f t="shared" si="21"/>
        <v>0</v>
      </c>
      <c r="H223" s="112" t="str">
        <f t="shared" si="25"/>
        <v xml:space="preserve">0,0 </v>
      </c>
      <c r="I223" s="111">
        <f t="shared" si="23"/>
        <v>-979</v>
      </c>
    </row>
    <row r="224" spans="1:12" ht="16.5" hidden="1" x14ac:dyDescent="0.25">
      <c r="A224" s="22" t="s">
        <v>235</v>
      </c>
      <c r="B224" s="69" t="s">
        <v>236</v>
      </c>
      <c r="C224" s="190">
        <v>0</v>
      </c>
      <c r="D224" s="156">
        <v>0</v>
      </c>
      <c r="E224" s="190">
        <v>0</v>
      </c>
      <c r="F224" s="156">
        <v>0</v>
      </c>
      <c r="G224" s="110">
        <f t="shared" si="21"/>
        <v>0</v>
      </c>
      <c r="H224" s="112" t="str">
        <f t="shared" si="25"/>
        <v xml:space="preserve">0,0 </v>
      </c>
      <c r="I224" s="111">
        <f t="shared" si="23"/>
        <v>0</v>
      </c>
    </row>
    <row r="225" spans="1:9" ht="16.5" x14ac:dyDescent="0.25">
      <c r="A225" s="22"/>
      <c r="B225" s="69" t="s">
        <v>314</v>
      </c>
      <c r="C225" s="190">
        <v>0</v>
      </c>
      <c r="D225" s="147">
        <v>0</v>
      </c>
      <c r="E225" s="190">
        <v>149.4</v>
      </c>
      <c r="F225" s="147">
        <v>0</v>
      </c>
      <c r="G225" s="110">
        <f t="shared" si="21"/>
        <v>0</v>
      </c>
      <c r="H225" s="112" t="str">
        <f t="shared" si="25"/>
        <v xml:space="preserve">0,0 </v>
      </c>
      <c r="I225" s="111">
        <f t="shared" si="23"/>
        <v>-149.4</v>
      </c>
    </row>
    <row r="226" spans="1:9" ht="16.5" hidden="1" x14ac:dyDescent="0.25">
      <c r="A226" s="22"/>
      <c r="B226" s="72" t="s">
        <v>175</v>
      </c>
      <c r="C226" s="25"/>
      <c r="D226" s="156"/>
      <c r="E226" s="25"/>
      <c r="F226" s="156"/>
      <c r="G226" s="110">
        <f t="shared" ref="G226:G243" si="26">F226-D226</f>
        <v>0</v>
      </c>
      <c r="H226" s="112" t="str">
        <f t="shared" si="25"/>
        <v xml:space="preserve">0,0 </v>
      </c>
      <c r="I226" s="111">
        <f t="shared" ref="I226:I243" si="27">F226-E226</f>
        <v>0</v>
      </c>
    </row>
    <row r="227" spans="1:9" ht="82.5" hidden="1" x14ac:dyDescent="0.25">
      <c r="A227" s="108">
        <v>7950900</v>
      </c>
      <c r="B227" s="141" t="s">
        <v>237</v>
      </c>
      <c r="C227" s="110">
        <f>C228</f>
        <v>0</v>
      </c>
      <c r="D227" s="154">
        <f>D228</f>
        <v>0</v>
      </c>
      <c r="E227" s="11">
        <f>E228</f>
        <v>0</v>
      </c>
      <c r="F227" s="154">
        <f>F228</f>
        <v>0</v>
      </c>
      <c r="G227" s="110">
        <f t="shared" si="26"/>
        <v>0</v>
      </c>
      <c r="H227" s="112" t="str">
        <f t="shared" si="25"/>
        <v xml:space="preserve">0,0 </v>
      </c>
      <c r="I227" s="111">
        <f t="shared" si="27"/>
        <v>0</v>
      </c>
    </row>
    <row r="228" spans="1:9" ht="16.5" hidden="1" x14ac:dyDescent="0.25">
      <c r="A228" s="57"/>
      <c r="B228" s="58" t="s">
        <v>185</v>
      </c>
      <c r="C228" s="25">
        <v>0</v>
      </c>
      <c r="D228" s="156">
        <v>0</v>
      </c>
      <c r="E228" s="25">
        <v>0</v>
      </c>
      <c r="F228" s="156">
        <v>0</v>
      </c>
      <c r="G228" s="110">
        <f t="shared" si="26"/>
        <v>0</v>
      </c>
      <c r="H228" s="112" t="str">
        <f t="shared" si="25"/>
        <v xml:space="preserve">0,0 </v>
      </c>
      <c r="I228" s="111">
        <f t="shared" si="27"/>
        <v>0</v>
      </c>
    </row>
    <row r="229" spans="1:9" ht="33" hidden="1" x14ac:dyDescent="0.25">
      <c r="A229" s="108"/>
      <c r="B229" s="141" t="s">
        <v>238</v>
      </c>
      <c r="C229" s="110">
        <f>C230</f>
        <v>0</v>
      </c>
      <c r="D229" s="145">
        <f>D230</f>
        <v>0</v>
      </c>
      <c r="E229" s="11">
        <f>E230</f>
        <v>0</v>
      </c>
      <c r="F229" s="145">
        <f>F230</f>
        <v>0</v>
      </c>
      <c r="G229" s="110">
        <f t="shared" si="26"/>
        <v>0</v>
      </c>
      <c r="H229" s="112" t="str">
        <f>IF(D229=0,"0,0%",F229/D229)</f>
        <v>0,0%</v>
      </c>
      <c r="I229" s="111">
        <f t="shared" si="27"/>
        <v>0</v>
      </c>
    </row>
    <row r="230" spans="1:9" ht="16.5" hidden="1" x14ac:dyDescent="0.25">
      <c r="A230" s="57"/>
      <c r="B230" s="58" t="s">
        <v>185</v>
      </c>
      <c r="C230" s="25">
        <v>0</v>
      </c>
      <c r="D230" s="147">
        <v>0</v>
      </c>
      <c r="E230" s="25">
        <v>0</v>
      </c>
      <c r="F230" s="147">
        <v>0</v>
      </c>
      <c r="G230" s="110">
        <f t="shared" si="26"/>
        <v>0</v>
      </c>
      <c r="H230" s="112" t="str">
        <f>IF(D230=0,"0,0%",F230/D230)</f>
        <v>0,0%</v>
      </c>
      <c r="I230" s="111">
        <f t="shared" si="27"/>
        <v>0</v>
      </c>
    </row>
    <row r="231" spans="1:9" ht="16.5" hidden="1" x14ac:dyDescent="0.25">
      <c r="A231" s="57"/>
      <c r="B231" s="72" t="s">
        <v>175</v>
      </c>
      <c r="C231" s="25"/>
      <c r="D231" s="156"/>
      <c r="E231" s="25"/>
      <c r="F231" s="156"/>
      <c r="G231" s="110">
        <f t="shared" si="26"/>
        <v>0</v>
      </c>
      <c r="H231" s="112" t="str">
        <f>IF(D231=0,"0,0 ",F231/D231)</f>
        <v xml:space="preserve">0,0 </v>
      </c>
      <c r="I231" s="111">
        <f t="shared" si="27"/>
        <v>0</v>
      </c>
    </row>
    <row r="232" spans="1:9" ht="66" hidden="1" x14ac:dyDescent="0.25">
      <c r="A232" s="108">
        <v>7950800</v>
      </c>
      <c r="B232" s="141" t="s">
        <v>218</v>
      </c>
      <c r="C232" s="110">
        <f>C233</f>
        <v>0</v>
      </c>
      <c r="D232" s="154">
        <f>D233</f>
        <v>0</v>
      </c>
      <c r="E232" s="11">
        <f>E233</f>
        <v>0</v>
      </c>
      <c r="F232" s="154">
        <f>F233</f>
        <v>0</v>
      </c>
      <c r="G232" s="110">
        <f t="shared" si="26"/>
        <v>0</v>
      </c>
      <c r="H232" s="112" t="str">
        <f>IF(D232=0,"0,0 ",F232/D232)</f>
        <v xml:space="preserve">0,0 </v>
      </c>
      <c r="I232" s="111">
        <f t="shared" si="27"/>
        <v>0</v>
      </c>
    </row>
    <row r="233" spans="1:9" ht="16.5" hidden="1" x14ac:dyDescent="0.25">
      <c r="A233" s="57"/>
      <c r="B233" s="58" t="s">
        <v>185</v>
      </c>
      <c r="C233" s="25">
        <v>0</v>
      </c>
      <c r="D233" s="156">
        <v>0</v>
      </c>
      <c r="E233" s="25">
        <v>0</v>
      </c>
      <c r="F233" s="156">
        <v>0</v>
      </c>
      <c r="G233" s="110">
        <f t="shared" si="26"/>
        <v>0</v>
      </c>
      <c r="H233" s="112" t="str">
        <f>IF(D233=0,"0,0 ",F233/D233)</f>
        <v xml:space="preserve">0,0 </v>
      </c>
      <c r="I233" s="111">
        <f t="shared" si="27"/>
        <v>0</v>
      </c>
    </row>
    <row r="234" spans="1:9" ht="33" x14ac:dyDescent="0.25">
      <c r="A234" s="132" t="s">
        <v>239</v>
      </c>
      <c r="B234" s="133" t="s">
        <v>240</v>
      </c>
      <c r="C234" s="128">
        <f>C235+C238+C240</f>
        <v>1019.4</v>
      </c>
      <c r="D234" s="128">
        <f>D235+D238+D240+D239</f>
        <v>801.4</v>
      </c>
      <c r="E234" s="128">
        <f>E235+E238+E240+E239</f>
        <v>1574.1999999999998</v>
      </c>
      <c r="F234" s="128">
        <f>F235+F238+F240</f>
        <v>785.2</v>
      </c>
      <c r="G234" s="110">
        <f t="shared" si="26"/>
        <v>-16.199999999999932</v>
      </c>
      <c r="H234" s="112">
        <f>IF(D234=0,"0,0 ",F234/D234)</f>
        <v>0.97978537559271284</v>
      </c>
      <c r="I234" s="111">
        <f t="shared" si="27"/>
        <v>-788.99999999999977</v>
      </c>
    </row>
    <row r="235" spans="1:9" ht="33" hidden="1" x14ac:dyDescent="0.25">
      <c r="A235" s="57"/>
      <c r="B235" s="81" t="s">
        <v>290</v>
      </c>
      <c r="C235" s="184">
        <f>C236+C237</f>
        <v>0</v>
      </c>
      <c r="D235" s="164">
        <f>D236+D237</f>
        <v>0</v>
      </c>
      <c r="E235" s="184">
        <v>0</v>
      </c>
      <c r="F235" s="164">
        <f>F236+F237</f>
        <v>0</v>
      </c>
      <c r="G235" s="110">
        <f t="shared" si="26"/>
        <v>0</v>
      </c>
      <c r="H235" s="112" t="str">
        <f>IF(D235=0,"0,0%",F235/D235)</f>
        <v>0,0%</v>
      </c>
      <c r="I235" s="111">
        <f t="shared" si="27"/>
        <v>0</v>
      </c>
    </row>
    <row r="236" spans="1:9" ht="16.5" hidden="1" x14ac:dyDescent="0.25">
      <c r="A236" s="57"/>
      <c r="B236" s="58" t="s">
        <v>97</v>
      </c>
      <c r="C236" s="153">
        <v>0</v>
      </c>
      <c r="D236" s="144">
        <v>0</v>
      </c>
      <c r="E236" s="153">
        <v>0</v>
      </c>
      <c r="F236" s="144">
        <v>0</v>
      </c>
      <c r="G236" s="110">
        <f t="shared" si="26"/>
        <v>0</v>
      </c>
      <c r="H236" s="112" t="str">
        <f>IF(D236=0,"0,0%",F236/D236)</f>
        <v>0,0%</v>
      </c>
      <c r="I236" s="111">
        <f t="shared" si="27"/>
        <v>0</v>
      </c>
    </row>
    <row r="237" spans="1:9" ht="16.5" hidden="1" x14ac:dyDescent="0.25">
      <c r="A237" s="57"/>
      <c r="B237" s="58" t="s">
        <v>102</v>
      </c>
      <c r="C237" s="153">
        <v>0</v>
      </c>
      <c r="D237" s="144">
        <v>0</v>
      </c>
      <c r="E237" s="153">
        <v>0</v>
      </c>
      <c r="F237" s="144">
        <v>0</v>
      </c>
      <c r="G237" s="110">
        <f t="shared" si="26"/>
        <v>0</v>
      </c>
      <c r="H237" s="112" t="str">
        <f>IF(D237=0,"0,0%",F237/D237)</f>
        <v>0,0%</v>
      </c>
      <c r="I237" s="111">
        <f t="shared" si="27"/>
        <v>0</v>
      </c>
    </row>
    <row r="238" spans="1:9" ht="16.5" x14ac:dyDescent="0.25">
      <c r="A238" s="57"/>
      <c r="B238" s="58" t="s">
        <v>317</v>
      </c>
      <c r="C238" s="189">
        <v>0</v>
      </c>
      <c r="D238" s="144">
        <v>0</v>
      </c>
      <c r="E238" s="189">
        <v>798.8</v>
      </c>
      <c r="F238" s="144">
        <v>0</v>
      </c>
      <c r="G238" s="110">
        <f t="shared" si="26"/>
        <v>0</v>
      </c>
      <c r="H238" s="112" t="str">
        <f>IF(D238=0,"0,0 ",F238/D238)</f>
        <v xml:space="preserve">0,0 </v>
      </c>
      <c r="I238" s="111">
        <f t="shared" si="27"/>
        <v>-798.8</v>
      </c>
    </row>
    <row r="239" spans="1:9" ht="16.5" hidden="1" x14ac:dyDescent="0.25">
      <c r="A239" s="57"/>
      <c r="B239" s="58" t="s">
        <v>291</v>
      </c>
      <c r="C239" s="189">
        <v>0</v>
      </c>
      <c r="D239" s="144">
        <v>0</v>
      </c>
      <c r="E239" s="189">
        <v>0</v>
      </c>
      <c r="F239" s="144">
        <v>0</v>
      </c>
      <c r="G239" s="110">
        <f t="shared" si="26"/>
        <v>0</v>
      </c>
      <c r="H239" s="112" t="str">
        <f>IF(D239=0,"0,0%",F239/D239)</f>
        <v>0,0%</v>
      </c>
      <c r="I239" s="111">
        <f t="shared" si="27"/>
        <v>0</v>
      </c>
    </row>
    <row r="240" spans="1:9" ht="16.5" x14ac:dyDescent="0.25">
      <c r="A240" s="57"/>
      <c r="B240" s="58" t="s">
        <v>242</v>
      </c>
      <c r="C240" s="189">
        <v>1019.4</v>
      </c>
      <c r="D240" s="144">
        <v>801.4</v>
      </c>
      <c r="E240" s="189">
        <v>775.4</v>
      </c>
      <c r="F240" s="144">
        <v>785.2</v>
      </c>
      <c r="G240" s="110">
        <f t="shared" si="26"/>
        <v>-16.199999999999932</v>
      </c>
      <c r="H240" s="112">
        <f>IF(D240=0,"0,0 ",F240/D240)</f>
        <v>0.97978537559271284</v>
      </c>
      <c r="I240" s="111">
        <f t="shared" si="27"/>
        <v>9.8000000000000682</v>
      </c>
    </row>
    <row r="241" spans="1:9" s="84" customFormat="1" ht="16.5" x14ac:dyDescent="0.25">
      <c r="A241" s="132" t="s">
        <v>243</v>
      </c>
      <c r="B241" s="133" t="s">
        <v>340</v>
      </c>
      <c r="C241" s="128">
        <f>C242</f>
        <v>17334.899999999998</v>
      </c>
      <c r="D241" s="128">
        <f>D242</f>
        <v>12159.7</v>
      </c>
      <c r="E241" s="128">
        <f>E242</f>
        <v>12378</v>
      </c>
      <c r="F241" s="128">
        <f>F242</f>
        <v>12159.7</v>
      </c>
      <c r="G241" s="110">
        <f t="shared" si="26"/>
        <v>0</v>
      </c>
      <c r="H241" s="112">
        <f>IF(D241=0,"0,0 ",F241/D241)</f>
        <v>1</v>
      </c>
      <c r="I241" s="111">
        <f t="shared" si="27"/>
        <v>-218.29999999999927</v>
      </c>
    </row>
    <row r="242" spans="1:9" s="84" customFormat="1" ht="16.5" x14ac:dyDescent="0.25">
      <c r="A242" s="137"/>
      <c r="B242" s="109" t="s">
        <v>244</v>
      </c>
      <c r="C242" s="128">
        <f>C243+C250</f>
        <v>17334.899999999998</v>
      </c>
      <c r="D242" s="128">
        <f>D243+D250</f>
        <v>12159.7</v>
      </c>
      <c r="E242" s="128">
        <f>E243+E250</f>
        <v>12378</v>
      </c>
      <c r="F242" s="128">
        <f>F243+F250</f>
        <v>12159.7</v>
      </c>
      <c r="G242" s="110">
        <f t="shared" si="26"/>
        <v>0</v>
      </c>
      <c r="H242" s="112">
        <f>IF(D242=0,"0,0 ",F242/D242)</f>
        <v>1</v>
      </c>
      <c r="I242" s="111">
        <f t="shared" si="27"/>
        <v>-218.29999999999927</v>
      </c>
    </row>
    <row r="243" spans="1:9" s="84" customFormat="1" ht="33" x14ac:dyDescent="0.25">
      <c r="A243" s="137">
        <v>611</v>
      </c>
      <c r="B243" s="142" t="s">
        <v>118</v>
      </c>
      <c r="C243" s="128">
        <f>SUM(C245:C249)</f>
        <v>14378.3</v>
      </c>
      <c r="D243" s="128">
        <f>SUM(D245:D249)</f>
        <v>10841.300000000001</v>
      </c>
      <c r="E243" s="128">
        <f>SUM(E245:E249)</f>
        <v>10552.2</v>
      </c>
      <c r="F243" s="128">
        <f>SUM(F245:F249)</f>
        <v>10841.300000000001</v>
      </c>
      <c r="G243" s="110">
        <f t="shared" si="26"/>
        <v>0</v>
      </c>
      <c r="H243" s="112">
        <f>IF(D243=0,"0,0 ",F243/D243)</f>
        <v>1</v>
      </c>
      <c r="I243" s="111">
        <f t="shared" si="27"/>
        <v>289.10000000000036</v>
      </c>
    </row>
    <row r="244" spans="1:9" s="84" customFormat="1" ht="16.5" x14ac:dyDescent="0.25">
      <c r="A244" s="7"/>
      <c r="B244" s="77" t="s">
        <v>119</v>
      </c>
      <c r="C244" s="189"/>
      <c r="D244" s="144"/>
      <c r="E244" s="189"/>
      <c r="F244" s="144"/>
      <c r="G244" s="110"/>
      <c r="H244" s="112"/>
      <c r="I244" s="111"/>
    </row>
    <row r="245" spans="1:9" s="84" customFormat="1" ht="16.5" x14ac:dyDescent="0.25">
      <c r="A245" s="7"/>
      <c r="B245" s="65" t="s">
        <v>245</v>
      </c>
      <c r="C245" s="189">
        <v>12224.3</v>
      </c>
      <c r="D245" s="144">
        <v>10236</v>
      </c>
      <c r="E245" s="189">
        <v>9914.2000000000007</v>
      </c>
      <c r="F245" s="144">
        <v>10236</v>
      </c>
      <c r="G245" s="110">
        <f t="shared" ref="G245:G250" si="28">F245-D245</f>
        <v>0</v>
      </c>
      <c r="H245" s="112">
        <f t="shared" ref="H245:H250" si="29">IF(D245=0,"0,0 ",F245/D245)</f>
        <v>1</v>
      </c>
      <c r="I245" s="111">
        <f t="shared" ref="I245:I250" si="30">F245-E245</f>
        <v>321.79999999999927</v>
      </c>
    </row>
    <row r="246" spans="1:9" s="84" customFormat="1" ht="16.5" x14ac:dyDescent="0.25">
      <c r="A246" s="7"/>
      <c r="B246" s="65" t="s">
        <v>122</v>
      </c>
      <c r="C246" s="189">
        <v>112.6</v>
      </c>
      <c r="D246" s="144">
        <v>56.4</v>
      </c>
      <c r="E246" s="189">
        <v>58.2</v>
      </c>
      <c r="F246" s="144">
        <v>56.4</v>
      </c>
      <c r="G246" s="110">
        <f t="shared" si="28"/>
        <v>0</v>
      </c>
      <c r="H246" s="112">
        <f t="shared" si="29"/>
        <v>1</v>
      </c>
      <c r="I246" s="111">
        <f t="shared" si="30"/>
        <v>-1.8000000000000043</v>
      </c>
    </row>
    <row r="247" spans="1:9" s="84" customFormat="1" ht="16.5" x14ac:dyDescent="0.25">
      <c r="A247" s="7"/>
      <c r="B247" s="65" t="s">
        <v>123</v>
      </c>
      <c r="C247" s="189">
        <v>1024.0999999999999</v>
      </c>
      <c r="D247" s="144">
        <v>396</v>
      </c>
      <c r="E247" s="189">
        <v>391</v>
      </c>
      <c r="F247" s="144">
        <v>396</v>
      </c>
      <c r="G247" s="110">
        <f t="shared" si="28"/>
        <v>0</v>
      </c>
      <c r="H247" s="112">
        <f t="shared" si="29"/>
        <v>1</v>
      </c>
      <c r="I247" s="111">
        <f t="shared" si="30"/>
        <v>5</v>
      </c>
    </row>
    <row r="248" spans="1:9" s="84" customFormat="1" ht="16.5" x14ac:dyDescent="0.25">
      <c r="A248" s="7"/>
      <c r="B248" s="65" t="s">
        <v>246</v>
      </c>
      <c r="C248" s="189">
        <v>185</v>
      </c>
      <c r="D248" s="144">
        <v>38.200000000000003</v>
      </c>
      <c r="E248" s="189">
        <v>123.5</v>
      </c>
      <c r="F248" s="144">
        <v>38.200000000000003</v>
      </c>
      <c r="G248" s="110">
        <f t="shared" si="28"/>
        <v>0</v>
      </c>
      <c r="H248" s="112">
        <f t="shared" si="29"/>
        <v>1</v>
      </c>
      <c r="I248" s="111">
        <f t="shared" si="30"/>
        <v>-85.3</v>
      </c>
    </row>
    <row r="249" spans="1:9" s="84" customFormat="1" ht="16.5" x14ac:dyDescent="0.25">
      <c r="A249" s="7"/>
      <c r="B249" s="65" t="s">
        <v>126</v>
      </c>
      <c r="C249" s="189">
        <v>832.3</v>
      </c>
      <c r="D249" s="144">
        <v>114.7</v>
      </c>
      <c r="E249" s="189">
        <v>65.3</v>
      </c>
      <c r="F249" s="144">
        <v>114.7</v>
      </c>
      <c r="G249" s="110">
        <f t="shared" si="28"/>
        <v>0</v>
      </c>
      <c r="H249" s="112">
        <f t="shared" si="29"/>
        <v>1</v>
      </c>
      <c r="I249" s="111">
        <f t="shared" si="30"/>
        <v>49.400000000000006</v>
      </c>
    </row>
    <row r="250" spans="1:9" s="87" customFormat="1" ht="16.5" x14ac:dyDescent="0.25">
      <c r="A250" s="137">
        <v>612</v>
      </c>
      <c r="B250" s="142" t="s">
        <v>129</v>
      </c>
      <c r="C250" s="110">
        <f>C252+C253+C254+C255+C256</f>
        <v>2956.6</v>
      </c>
      <c r="D250" s="110">
        <f>D252+D253+D254+D255+D256</f>
        <v>1318.4</v>
      </c>
      <c r="E250" s="110">
        <f>E252+E253+E254+E255+E256+317.1</f>
        <v>1825.8000000000002</v>
      </c>
      <c r="F250" s="110">
        <f>F252+F253+F254+F255+F256</f>
        <v>1318.4</v>
      </c>
      <c r="G250" s="110">
        <f t="shared" si="28"/>
        <v>0</v>
      </c>
      <c r="H250" s="112">
        <f t="shared" si="29"/>
        <v>1</v>
      </c>
      <c r="I250" s="111">
        <f t="shared" si="30"/>
        <v>-507.40000000000009</v>
      </c>
    </row>
    <row r="251" spans="1:9" s="84" customFormat="1" ht="16.5" x14ac:dyDescent="0.25">
      <c r="A251" s="88"/>
      <c r="B251" s="77" t="s">
        <v>119</v>
      </c>
      <c r="C251" s="190"/>
      <c r="D251" s="147"/>
      <c r="E251" s="190"/>
      <c r="F251" s="147"/>
      <c r="G251" s="110"/>
      <c r="H251" s="112"/>
      <c r="I251" s="111"/>
    </row>
    <row r="252" spans="1:9" s="87" customFormat="1" ht="33" x14ac:dyDescent="0.25">
      <c r="A252" s="85"/>
      <c r="B252" s="77" t="s">
        <v>247</v>
      </c>
      <c r="C252" s="190">
        <v>361.6</v>
      </c>
      <c r="D252" s="147">
        <v>297</v>
      </c>
      <c r="E252" s="190">
        <v>127</v>
      </c>
      <c r="F252" s="147">
        <v>297</v>
      </c>
      <c r="G252" s="110">
        <f t="shared" ref="G252:G259" si="31">F252-D252</f>
        <v>0</v>
      </c>
      <c r="H252" s="112">
        <f>IF(D252=0,"0,0 ",F252/D252)</f>
        <v>1</v>
      </c>
      <c r="I252" s="111">
        <f t="shared" ref="I252:I259" si="32">F252-E252</f>
        <v>170</v>
      </c>
    </row>
    <row r="253" spans="1:9" s="87" customFormat="1" ht="33" hidden="1" x14ac:dyDescent="0.25">
      <c r="A253" s="85">
        <v>7950400</v>
      </c>
      <c r="B253" s="77" t="s">
        <v>248</v>
      </c>
      <c r="C253" s="156">
        <v>0</v>
      </c>
      <c r="D253" s="147">
        <v>0</v>
      </c>
      <c r="E253" s="156">
        <v>0</v>
      </c>
      <c r="F253" s="147">
        <v>0</v>
      </c>
      <c r="G253" s="110">
        <f t="shared" si="31"/>
        <v>0</v>
      </c>
      <c r="H253" s="112" t="str">
        <f>IF(D253=0,"0,0%",F253/D253)</f>
        <v>0,0%</v>
      </c>
      <c r="I253" s="111">
        <f t="shared" si="32"/>
        <v>0</v>
      </c>
    </row>
    <row r="254" spans="1:9" s="87" customFormat="1" ht="82.5" hidden="1" x14ac:dyDescent="0.25">
      <c r="A254" s="85">
        <v>7950600</v>
      </c>
      <c r="B254" s="77" t="s">
        <v>293</v>
      </c>
      <c r="C254" s="156">
        <v>0</v>
      </c>
      <c r="D254" s="147">
        <v>0</v>
      </c>
      <c r="E254" s="156">
        <v>0</v>
      </c>
      <c r="F254" s="147">
        <v>0</v>
      </c>
      <c r="G254" s="110">
        <f t="shared" si="31"/>
        <v>0</v>
      </c>
      <c r="H254" s="112" t="str">
        <f>IF(D254=0,"0,0%",F254/D254)</f>
        <v>0,0%</v>
      </c>
      <c r="I254" s="111">
        <f t="shared" si="32"/>
        <v>0</v>
      </c>
    </row>
    <row r="255" spans="1:9" s="87" customFormat="1" ht="66" hidden="1" x14ac:dyDescent="0.25">
      <c r="A255" s="85">
        <v>7950800</v>
      </c>
      <c r="B255" s="77" t="s">
        <v>218</v>
      </c>
      <c r="C255" s="156">
        <v>0</v>
      </c>
      <c r="D255" s="147">
        <v>0</v>
      </c>
      <c r="E255" s="156">
        <v>0</v>
      </c>
      <c r="F255" s="147">
        <v>0</v>
      </c>
      <c r="G255" s="110">
        <f t="shared" si="31"/>
        <v>0</v>
      </c>
      <c r="H255" s="112" t="str">
        <f>IF(D255=0,"0,0%",F255/D255)</f>
        <v>0,0%</v>
      </c>
      <c r="I255" s="111">
        <f t="shared" si="32"/>
        <v>0</v>
      </c>
    </row>
    <row r="256" spans="1:9" s="87" customFormat="1" ht="66" x14ac:dyDescent="0.25">
      <c r="A256" s="85">
        <v>3701020</v>
      </c>
      <c r="B256" s="77" t="s">
        <v>294</v>
      </c>
      <c r="C256" s="190">
        <v>2595</v>
      </c>
      <c r="D256" s="147">
        <v>1021.4</v>
      </c>
      <c r="E256" s="190">
        <v>1381.7</v>
      </c>
      <c r="F256" s="147">
        <v>1021.4</v>
      </c>
      <c r="G256" s="110">
        <f t="shared" si="31"/>
        <v>0</v>
      </c>
      <c r="H256" s="112">
        <f>IF(D256=0,"0,0 ",F256/D256)</f>
        <v>1</v>
      </c>
      <c r="I256" s="111">
        <f t="shared" si="32"/>
        <v>-360.30000000000007</v>
      </c>
    </row>
    <row r="257" spans="1:9" s="87" customFormat="1" ht="16.5" x14ac:dyDescent="0.25">
      <c r="A257" s="132" t="s">
        <v>249</v>
      </c>
      <c r="B257" s="133" t="s">
        <v>250</v>
      </c>
      <c r="C257" s="119">
        <f>C258+C273</f>
        <v>66766.8</v>
      </c>
      <c r="D257" s="119">
        <f>D258+D273</f>
        <v>69355.3</v>
      </c>
      <c r="E257" s="119">
        <f>E258+E273</f>
        <v>60901.3</v>
      </c>
      <c r="F257" s="119">
        <f>F258+F273</f>
        <v>69355.3</v>
      </c>
      <c r="G257" s="110">
        <f t="shared" si="31"/>
        <v>0</v>
      </c>
      <c r="H257" s="112">
        <f>IF(D257=0,"0,0 ",F257/D257)</f>
        <v>1</v>
      </c>
      <c r="I257" s="111">
        <f t="shared" si="32"/>
        <v>8454</v>
      </c>
    </row>
    <row r="258" spans="1:9" s="87" customFormat="1" ht="49.5" x14ac:dyDescent="0.25">
      <c r="A258" s="132" t="s">
        <v>251</v>
      </c>
      <c r="B258" s="133" t="s">
        <v>325</v>
      </c>
      <c r="C258" s="128">
        <f>C259+C266</f>
        <v>66766.8</v>
      </c>
      <c r="D258" s="128">
        <f>D259+D266</f>
        <v>69355.3</v>
      </c>
      <c r="E258" s="128">
        <f>E259+E266</f>
        <v>60783.100000000006</v>
      </c>
      <c r="F258" s="119">
        <f>F259+F266</f>
        <v>69355.3</v>
      </c>
      <c r="G258" s="110">
        <f t="shared" si="31"/>
        <v>0</v>
      </c>
      <c r="H258" s="112">
        <f>IF(D258=0,"0,0 ",F258/D258)</f>
        <v>1</v>
      </c>
      <c r="I258" s="111">
        <f t="shared" si="32"/>
        <v>8572.1999999999971</v>
      </c>
    </row>
    <row r="259" spans="1:9" s="87" customFormat="1" ht="33" x14ac:dyDescent="0.25">
      <c r="A259" s="132" t="s">
        <v>252</v>
      </c>
      <c r="B259" s="142" t="s">
        <v>118</v>
      </c>
      <c r="C259" s="110">
        <f>SUM(C261:C265)</f>
        <v>62835.600000000006</v>
      </c>
      <c r="D259" s="110">
        <f>SUM(D261:D265)</f>
        <v>61684.100000000006</v>
      </c>
      <c r="E259" s="110">
        <f>SUM(E261:E265)</f>
        <v>55840.200000000004</v>
      </c>
      <c r="F259" s="110">
        <f>SUM(F261:F265)</f>
        <v>61684.100000000006</v>
      </c>
      <c r="G259" s="110">
        <f t="shared" si="31"/>
        <v>0</v>
      </c>
      <c r="H259" s="112">
        <f>IF(D259=0,"0,0 ",F259/D259)</f>
        <v>1</v>
      </c>
      <c r="I259" s="111">
        <f t="shared" si="32"/>
        <v>5843.9000000000015</v>
      </c>
    </row>
    <row r="260" spans="1:9" s="84" customFormat="1" ht="16.5" x14ac:dyDescent="0.25">
      <c r="A260" s="88"/>
      <c r="B260" s="77" t="s">
        <v>119</v>
      </c>
      <c r="C260" s="190"/>
      <c r="D260" s="147"/>
      <c r="E260" s="190"/>
      <c r="F260" s="147"/>
      <c r="G260" s="110"/>
      <c r="H260" s="112"/>
      <c r="I260" s="111"/>
    </row>
    <row r="261" spans="1:9" s="84" customFormat="1" ht="16.5" x14ac:dyDescent="0.25">
      <c r="A261" s="7"/>
      <c r="B261" s="65" t="s">
        <v>245</v>
      </c>
      <c r="C261" s="189">
        <v>52205.2</v>
      </c>
      <c r="D261" s="144">
        <v>54339.9</v>
      </c>
      <c r="E261" s="189">
        <v>47205.1</v>
      </c>
      <c r="F261" s="144">
        <v>54339.9</v>
      </c>
      <c r="G261" s="110">
        <f t="shared" ref="G261:G266" si="33">F261-D261</f>
        <v>0</v>
      </c>
      <c r="H261" s="112">
        <f t="shared" ref="H261:H266" si="34">IF(D261=0,"0,0 ",F261/D261)</f>
        <v>1</v>
      </c>
      <c r="I261" s="111">
        <f t="shared" ref="I261:I266" si="35">F261-E261</f>
        <v>7134.8000000000029</v>
      </c>
    </row>
    <row r="262" spans="1:9" s="84" customFormat="1" ht="16.5" x14ac:dyDescent="0.25">
      <c r="A262" s="7"/>
      <c r="B262" s="65" t="s">
        <v>122</v>
      </c>
      <c r="C262" s="189">
        <v>265.8</v>
      </c>
      <c r="D262" s="144">
        <v>188.8</v>
      </c>
      <c r="E262" s="189">
        <v>191</v>
      </c>
      <c r="F262" s="144">
        <v>188.8</v>
      </c>
      <c r="G262" s="110">
        <f t="shared" si="33"/>
        <v>0</v>
      </c>
      <c r="H262" s="112">
        <f t="shared" si="34"/>
        <v>1</v>
      </c>
      <c r="I262" s="111">
        <f t="shared" si="35"/>
        <v>-2.1999999999999886</v>
      </c>
    </row>
    <row r="263" spans="1:9" s="84" customFormat="1" ht="16.5" x14ac:dyDescent="0.25">
      <c r="A263" s="7"/>
      <c r="B263" s="65" t="s">
        <v>123</v>
      </c>
      <c r="C263" s="189">
        <v>6086</v>
      </c>
      <c r="D263" s="144">
        <v>5368.8</v>
      </c>
      <c r="E263" s="189">
        <v>5261.3</v>
      </c>
      <c r="F263" s="144">
        <v>5368.8</v>
      </c>
      <c r="G263" s="110">
        <f t="shared" si="33"/>
        <v>0</v>
      </c>
      <c r="H263" s="112">
        <f t="shared" si="34"/>
        <v>1</v>
      </c>
      <c r="I263" s="111">
        <f t="shared" si="35"/>
        <v>107.5</v>
      </c>
    </row>
    <row r="264" spans="1:9" s="84" customFormat="1" ht="16.5" x14ac:dyDescent="0.25">
      <c r="A264" s="7"/>
      <c r="B264" s="65" t="s">
        <v>246</v>
      </c>
      <c r="C264" s="189">
        <v>1660.8</v>
      </c>
      <c r="D264" s="144">
        <v>487.2</v>
      </c>
      <c r="E264" s="189">
        <v>979.9</v>
      </c>
      <c r="F264" s="144">
        <v>487.2</v>
      </c>
      <c r="G264" s="110">
        <f t="shared" si="33"/>
        <v>0</v>
      </c>
      <c r="H264" s="112">
        <f t="shared" si="34"/>
        <v>1</v>
      </c>
      <c r="I264" s="111">
        <f t="shared" si="35"/>
        <v>-492.7</v>
      </c>
    </row>
    <row r="265" spans="1:9" s="84" customFormat="1" ht="16.5" x14ac:dyDescent="0.25">
      <c r="A265" s="7"/>
      <c r="B265" s="65" t="s">
        <v>295</v>
      </c>
      <c r="C265" s="189">
        <v>2617.8000000000002</v>
      </c>
      <c r="D265" s="144">
        <v>1299.4000000000001</v>
      </c>
      <c r="E265" s="189">
        <v>2202.9</v>
      </c>
      <c r="F265" s="144">
        <v>1299.4000000000001</v>
      </c>
      <c r="G265" s="110">
        <f t="shared" si="33"/>
        <v>0</v>
      </c>
      <c r="H265" s="112">
        <f t="shared" si="34"/>
        <v>1</v>
      </c>
      <c r="I265" s="111">
        <f t="shared" si="35"/>
        <v>-903.5</v>
      </c>
    </row>
    <row r="266" spans="1:9" s="87" customFormat="1" ht="16.5" x14ac:dyDescent="0.25">
      <c r="A266" s="137">
        <v>612</v>
      </c>
      <c r="B266" s="142" t="s">
        <v>129</v>
      </c>
      <c r="C266" s="110">
        <f>C268+C269+C270+C271+C272</f>
        <v>3931.2</v>
      </c>
      <c r="D266" s="110">
        <f>D268+D269+D270+D271+D272</f>
        <v>7671.2000000000007</v>
      </c>
      <c r="E266" s="110">
        <f>E268+E269+E270+E271+E272</f>
        <v>4942.8999999999996</v>
      </c>
      <c r="F266" s="110">
        <f>F268+F269+F270+F271+F272</f>
        <v>7671.2000000000007</v>
      </c>
      <c r="G266" s="110">
        <f t="shared" si="33"/>
        <v>0</v>
      </c>
      <c r="H266" s="112">
        <f t="shared" si="34"/>
        <v>1</v>
      </c>
      <c r="I266" s="111">
        <f t="shared" si="35"/>
        <v>2728.3000000000011</v>
      </c>
    </row>
    <row r="267" spans="1:9" s="84" customFormat="1" ht="16.5" x14ac:dyDescent="0.25">
      <c r="A267" s="88"/>
      <c r="B267" s="77" t="s">
        <v>119</v>
      </c>
      <c r="C267" s="11"/>
      <c r="D267" s="145"/>
      <c r="E267" s="11"/>
      <c r="F267" s="145"/>
      <c r="G267" s="110"/>
      <c r="H267" s="112"/>
      <c r="I267" s="111"/>
    </row>
    <row r="268" spans="1:9" s="87" customFormat="1" ht="49.5" x14ac:dyDescent="0.25">
      <c r="A268" s="85"/>
      <c r="B268" s="77" t="s">
        <v>344</v>
      </c>
      <c r="C268" s="25">
        <v>361.6</v>
      </c>
      <c r="D268" s="147">
        <f>5684.6-1320.9</f>
        <v>4363.7000000000007</v>
      </c>
      <c r="E268" s="25">
        <f>1395.5+71.5</f>
        <v>1467</v>
      </c>
      <c r="F268" s="147">
        <f>5684.6-1320.9</f>
        <v>4363.7000000000007</v>
      </c>
      <c r="G268" s="110">
        <f t="shared" ref="G268:G285" si="36">F268-D268</f>
        <v>0</v>
      </c>
      <c r="H268" s="112">
        <f>IF(D268=0,"0,0 ",F268/D268)</f>
        <v>1</v>
      </c>
      <c r="I268" s="111">
        <f t="shared" ref="I268:I285" si="37">F268-E268</f>
        <v>2896.7000000000007</v>
      </c>
    </row>
    <row r="269" spans="1:9" s="87" customFormat="1" ht="16.5" x14ac:dyDescent="0.25">
      <c r="A269" s="85"/>
      <c r="B269" s="77" t="s">
        <v>130</v>
      </c>
      <c r="C269" s="25">
        <v>0</v>
      </c>
      <c r="D269" s="147">
        <v>1320.9</v>
      </c>
      <c r="E269" s="25">
        <v>0</v>
      </c>
      <c r="F269" s="147">
        <v>1320.9</v>
      </c>
      <c r="G269" s="110">
        <f t="shared" si="36"/>
        <v>0</v>
      </c>
      <c r="H269" s="112">
        <f>IF(D269=0,"0,0 ",F269/D269)</f>
        <v>1</v>
      </c>
      <c r="I269" s="111">
        <f t="shared" si="37"/>
        <v>1320.9</v>
      </c>
    </row>
    <row r="270" spans="1:9" s="87" customFormat="1" ht="66" x14ac:dyDescent="0.25">
      <c r="A270" s="85">
        <v>3601070</v>
      </c>
      <c r="B270" s="77" t="s">
        <v>304</v>
      </c>
      <c r="C270" s="25">
        <v>3569.6</v>
      </c>
      <c r="D270" s="147">
        <v>1986.6</v>
      </c>
      <c r="E270" s="25">
        <v>3475.9</v>
      </c>
      <c r="F270" s="147">
        <v>1986.6</v>
      </c>
      <c r="G270" s="110">
        <f t="shared" si="36"/>
        <v>0</v>
      </c>
      <c r="H270" s="112">
        <f>IF(D270=0,"0,0 ",F270/D270)</f>
        <v>1</v>
      </c>
      <c r="I270" s="111">
        <f t="shared" si="37"/>
        <v>-1489.3000000000002</v>
      </c>
    </row>
    <row r="271" spans="1:9" s="87" customFormat="1" ht="66" hidden="1" x14ac:dyDescent="0.25">
      <c r="A271" s="85"/>
      <c r="B271" s="83" t="s">
        <v>218</v>
      </c>
      <c r="C271" s="11">
        <v>0</v>
      </c>
      <c r="D271" s="154">
        <v>0</v>
      </c>
      <c r="E271" s="11">
        <v>0</v>
      </c>
      <c r="F271" s="154">
        <v>0</v>
      </c>
      <c r="G271" s="110">
        <f t="shared" si="36"/>
        <v>0</v>
      </c>
      <c r="H271" s="112" t="str">
        <f>IF(D271=0,"0,0%",F271/D271)</f>
        <v>0,0%</v>
      </c>
      <c r="I271" s="111">
        <f t="shared" si="37"/>
        <v>0</v>
      </c>
    </row>
    <row r="272" spans="1:9" s="87" customFormat="1" ht="115.5" hidden="1" x14ac:dyDescent="0.25">
      <c r="A272" s="82" t="s">
        <v>253</v>
      </c>
      <c r="B272" s="86" t="s">
        <v>217</v>
      </c>
      <c r="C272" s="29">
        <v>0</v>
      </c>
      <c r="D272" s="155">
        <v>0</v>
      </c>
      <c r="E272" s="29">
        <v>0</v>
      </c>
      <c r="F272" s="155">
        <v>0</v>
      </c>
      <c r="G272" s="110">
        <f t="shared" si="36"/>
        <v>0</v>
      </c>
      <c r="H272" s="112" t="str">
        <f>IF(D272=0,"0,0 ",F272/D272)</f>
        <v xml:space="preserve">0,0 </v>
      </c>
      <c r="I272" s="111">
        <f t="shared" si="37"/>
        <v>0</v>
      </c>
    </row>
    <row r="273" spans="1:9" s="87" customFormat="1" ht="33" x14ac:dyDescent="0.25">
      <c r="A273" s="132" t="s">
        <v>254</v>
      </c>
      <c r="B273" s="133" t="s">
        <v>255</v>
      </c>
      <c r="C273" s="128">
        <f>C274+C278+C279+C280+C281+C282</f>
        <v>0</v>
      </c>
      <c r="D273" s="128">
        <f>D274+D279+D280+D281+D282</f>
        <v>0</v>
      </c>
      <c r="E273" s="128">
        <f>E274+E279+E280+E281+E282</f>
        <v>118.2</v>
      </c>
      <c r="F273" s="128">
        <f>F274+F278+F279+F280+F281+F282</f>
        <v>0</v>
      </c>
      <c r="G273" s="110">
        <f t="shared" si="36"/>
        <v>0</v>
      </c>
      <c r="H273" s="112" t="str">
        <f>IF(D273=0,"0,0 ",F273/D273)</f>
        <v xml:space="preserve">0,0 </v>
      </c>
      <c r="I273" s="111">
        <f t="shared" si="37"/>
        <v>-118.2</v>
      </c>
    </row>
    <row r="274" spans="1:9" s="84" customFormat="1" ht="33" x14ac:dyDescent="0.25">
      <c r="A274" s="79"/>
      <c r="B274" s="89" t="s">
        <v>256</v>
      </c>
      <c r="C274" s="15">
        <f>C275+C276+C277</f>
        <v>0</v>
      </c>
      <c r="D274" s="144">
        <v>0</v>
      </c>
      <c r="E274" s="15">
        <f>E275+E276+E277</f>
        <v>114.7</v>
      </c>
      <c r="F274" s="144">
        <v>0</v>
      </c>
      <c r="G274" s="110">
        <f t="shared" si="36"/>
        <v>0</v>
      </c>
      <c r="H274" s="112" t="str">
        <f>IF(D274=0,"0,0 ",F274/D274)</f>
        <v xml:space="preserve">0,0 </v>
      </c>
      <c r="I274" s="111">
        <f t="shared" si="37"/>
        <v>-114.7</v>
      </c>
    </row>
    <row r="275" spans="1:9" s="84" customFormat="1" ht="16.5" x14ac:dyDescent="0.25">
      <c r="A275" s="79" t="s">
        <v>241</v>
      </c>
      <c r="B275" s="80" t="s">
        <v>97</v>
      </c>
      <c r="C275" s="15">
        <v>0</v>
      </c>
      <c r="D275" s="144">
        <v>0</v>
      </c>
      <c r="E275" s="15">
        <v>114.7</v>
      </c>
      <c r="F275" s="144">
        <v>0</v>
      </c>
      <c r="G275" s="110">
        <f t="shared" si="36"/>
        <v>0</v>
      </c>
      <c r="H275" s="112" t="str">
        <f>IF(D275=0,"0,0 ",F275/D275)</f>
        <v xml:space="preserve">0,0 </v>
      </c>
      <c r="I275" s="111">
        <f t="shared" si="37"/>
        <v>-114.7</v>
      </c>
    </row>
    <row r="276" spans="1:9" s="84" customFormat="1" ht="16.5" hidden="1" x14ac:dyDescent="0.25">
      <c r="A276" s="79" t="s">
        <v>257</v>
      </c>
      <c r="B276" s="80" t="s">
        <v>91</v>
      </c>
      <c r="C276" s="15">
        <v>0</v>
      </c>
      <c r="D276" s="144">
        <v>0</v>
      </c>
      <c r="E276" s="15">
        <v>0</v>
      </c>
      <c r="F276" s="144">
        <v>0</v>
      </c>
      <c r="G276" s="110">
        <f t="shared" si="36"/>
        <v>0</v>
      </c>
      <c r="H276" s="112" t="str">
        <f>IF(D276=0,"0,0%",F276/D276)</f>
        <v>0,0%</v>
      </c>
      <c r="I276" s="111">
        <f t="shared" si="37"/>
        <v>0</v>
      </c>
    </row>
    <row r="277" spans="1:9" s="84" customFormat="1" ht="16.5" hidden="1" x14ac:dyDescent="0.25">
      <c r="A277" s="79"/>
      <c r="B277" s="80" t="s">
        <v>102</v>
      </c>
      <c r="C277" s="15">
        <v>0</v>
      </c>
      <c r="D277" s="144">
        <v>0</v>
      </c>
      <c r="E277" s="15">
        <v>0</v>
      </c>
      <c r="F277" s="144">
        <v>0</v>
      </c>
      <c r="G277" s="110">
        <f t="shared" si="36"/>
        <v>0</v>
      </c>
      <c r="H277" s="112" t="str">
        <f>IF(D277=0,"0,0%",F277/D277)</f>
        <v>0,0%</v>
      </c>
      <c r="I277" s="111">
        <f t="shared" si="37"/>
        <v>0</v>
      </c>
    </row>
    <row r="278" spans="1:9" s="84" customFormat="1" ht="33" hidden="1" x14ac:dyDescent="0.25">
      <c r="A278" s="79"/>
      <c r="B278" s="80" t="s">
        <v>299</v>
      </c>
      <c r="C278" s="15">
        <v>0</v>
      </c>
      <c r="D278" s="144">
        <v>0</v>
      </c>
      <c r="E278" s="15">
        <v>0</v>
      </c>
      <c r="F278" s="144">
        <v>0</v>
      </c>
      <c r="G278" s="110">
        <f t="shared" si="36"/>
        <v>0</v>
      </c>
      <c r="H278" s="112" t="str">
        <f>IF(D278=0,"0,0 ",F278/D278)</f>
        <v xml:space="preserve">0,0 </v>
      </c>
      <c r="I278" s="111">
        <f t="shared" si="37"/>
        <v>0</v>
      </c>
    </row>
    <row r="279" spans="1:9" s="87" customFormat="1" ht="115.5" hidden="1" x14ac:dyDescent="0.25">
      <c r="A279" s="82" t="s">
        <v>253</v>
      </c>
      <c r="B279" s="86" t="s">
        <v>217</v>
      </c>
      <c r="C279" s="29">
        <v>0</v>
      </c>
      <c r="D279" s="146">
        <v>0</v>
      </c>
      <c r="E279" s="29">
        <v>0</v>
      </c>
      <c r="F279" s="146">
        <v>0</v>
      </c>
      <c r="G279" s="110">
        <f t="shared" si="36"/>
        <v>0</v>
      </c>
      <c r="H279" s="112" t="str">
        <f>IF(D279=0,"0,0 ",F279/D279)</f>
        <v xml:space="preserve">0,0 </v>
      </c>
      <c r="I279" s="111">
        <f t="shared" si="37"/>
        <v>0</v>
      </c>
    </row>
    <row r="280" spans="1:9" s="87" customFormat="1" ht="82.5" hidden="1" x14ac:dyDescent="0.25">
      <c r="A280" s="82"/>
      <c r="B280" s="86" t="s">
        <v>258</v>
      </c>
      <c r="C280" s="29">
        <v>0</v>
      </c>
      <c r="D280" s="146">
        <v>0</v>
      </c>
      <c r="E280" s="29">
        <v>0</v>
      </c>
      <c r="F280" s="146">
        <v>0</v>
      </c>
      <c r="G280" s="110">
        <f t="shared" si="36"/>
        <v>0</v>
      </c>
      <c r="H280" s="112" t="str">
        <f>IF(D280=0,"0,0%",F280/D280)</f>
        <v>0,0%</v>
      </c>
      <c r="I280" s="111">
        <f t="shared" si="37"/>
        <v>0</v>
      </c>
    </row>
    <row r="281" spans="1:9" s="87" customFormat="1" ht="78" hidden="1" customHeight="1" x14ac:dyDescent="0.25">
      <c r="A281" s="85">
        <v>7950800</v>
      </c>
      <c r="B281" s="83" t="s">
        <v>218</v>
      </c>
      <c r="C281" s="11">
        <v>0</v>
      </c>
      <c r="D281" s="145">
        <v>0</v>
      </c>
      <c r="E281" s="11">
        <v>0</v>
      </c>
      <c r="F281" s="145">
        <v>0</v>
      </c>
      <c r="G281" s="110">
        <f t="shared" si="36"/>
        <v>0</v>
      </c>
      <c r="H281" s="112" t="str">
        <f>IF(D281=0,"0,0 ",F281/D281)</f>
        <v xml:space="preserve">0,0 </v>
      </c>
      <c r="I281" s="111">
        <f t="shared" si="37"/>
        <v>0</v>
      </c>
    </row>
    <row r="282" spans="1:9" s="84" customFormat="1" ht="66" x14ac:dyDescent="0.25">
      <c r="A282" s="90"/>
      <c r="B282" s="89" t="s">
        <v>259</v>
      </c>
      <c r="C282" s="19">
        <v>0</v>
      </c>
      <c r="D282" s="144">
        <v>0</v>
      </c>
      <c r="E282" s="15">
        <v>3.5</v>
      </c>
      <c r="F282" s="144">
        <v>0</v>
      </c>
      <c r="G282" s="110">
        <f t="shared" si="36"/>
        <v>0</v>
      </c>
      <c r="H282" s="112" t="str">
        <f>IF(D282=0,"0,0 ",F282/D282)</f>
        <v xml:space="preserve">0,0 </v>
      </c>
      <c r="I282" s="111">
        <f t="shared" si="37"/>
        <v>-3.5</v>
      </c>
    </row>
    <row r="283" spans="1:9" s="84" customFormat="1" ht="16.5" hidden="1" x14ac:dyDescent="0.25">
      <c r="A283" s="79" t="s">
        <v>241</v>
      </c>
      <c r="B283" s="80" t="s">
        <v>97</v>
      </c>
      <c r="C283" s="15">
        <v>0</v>
      </c>
      <c r="D283" s="144">
        <v>0</v>
      </c>
      <c r="E283" s="15">
        <v>0</v>
      </c>
      <c r="F283" s="144">
        <v>0</v>
      </c>
      <c r="G283" s="110">
        <f t="shared" si="36"/>
        <v>0</v>
      </c>
      <c r="H283" s="112" t="str">
        <f>IF(D283=0,"0,0%",F283/D283)</f>
        <v>0,0%</v>
      </c>
      <c r="I283" s="111">
        <f t="shared" si="37"/>
        <v>0</v>
      </c>
    </row>
    <row r="284" spans="1:9" s="84" customFormat="1" ht="16.5" x14ac:dyDescent="0.25">
      <c r="A284" s="79"/>
      <c r="B284" s="80" t="s">
        <v>102</v>
      </c>
      <c r="C284" s="15">
        <v>0</v>
      </c>
      <c r="D284" s="144">
        <v>0</v>
      </c>
      <c r="E284" s="15">
        <v>3.5</v>
      </c>
      <c r="F284" s="144">
        <v>0</v>
      </c>
      <c r="G284" s="110">
        <f t="shared" si="36"/>
        <v>0</v>
      </c>
      <c r="H284" s="112" t="str">
        <f>IF(D284=0,"0,0 ",F284/D284)</f>
        <v xml:space="preserve">0,0 </v>
      </c>
      <c r="I284" s="111">
        <f t="shared" si="37"/>
        <v>-3.5</v>
      </c>
    </row>
    <row r="285" spans="1:9" s="30" customFormat="1" ht="16.5" x14ac:dyDescent="0.25">
      <c r="A285" s="137">
        <v>1000</v>
      </c>
      <c r="B285" s="133" t="s">
        <v>260</v>
      </c>
      <c r="C285" s="128">
        <f>C287+C288</f>
        <v>652</v>
      </c>
      <c r="D285" s="128">
        <f>D287+D288+D289</f>
        <v>527.9</v>
      </c>
      <c r="E285" s="128">
        <f>E287+E288+E289</f>
        <v>518.29999999999995</v>
      </c>
      <c r="F285" s="128">
        <f>F287+F288+F289</f>
        <v>527.9</v>
      </c>
      <c r="G285" s="110">
        <f t="shared" si="36"/>
        <v>0</v>
      </c>
      <c r="H285" s="112">
        <f>IF(D285=0,"0,0 ",F285/D285)</f>
        <v>1</v>
      </c>
      <c r="I285" s="111">
        <f t="shared" si="37"/>
        <v>9.6000000000000227</v>
      </c>
    </row>
    <row r="286" spans="1:9" ht="16.5" x14ac:dyDescent="0.25">
      <c r="A286" s="6"/>
      <c r="B286" s="23" t="s">
        <v>119</v>
      </c>
      <c r="C286" s="15"/>
      <c r="D286" s="165"/>
      <c r="E286" s="91"/>
      <c r="F286" s="144"/>
      <c r="G286" s="110"/>
      <c r="H286" s="112"/>
      <c r="I286" s="111"/>
    </row>
    <row r="287" spans="1:9" ht="16.5" x14ac:dyDescent="0.25">
      <c r="A287" s="6"/>
      <c r="B287" s="18" t="s">
        <v>292</v>
      </c>
      <c r="C287" s="15">
        <v>652</v>
      </c>
      <c r="D287" s="144">
        <v>527.9</v>
      </c>
      <c r="E287" s="15">
        <v>518.29999999999995</v>
      </c>
      <c r="F287" s="144">
        <v>527.9</v>
      </c>
      <c r="G287" s="110">
        <f t="shared" ref="G287:G292" si="38">F287-D287</f>
        <v>0</v>
      </c>
      <c r="H287" s="112">
        <f>IF(D287=0,"0,0 ",F287/D287)</f>
        <v>1</v>
      </c>
      <c r="I287" s="111">
        <f t="shared" ref="I287:I292" si="39">F287-E287</f>
        <v>9.6000000000000227</v>
      </c>
    </row>
    <row r="288" spans="1:9" ht="16.5" hidden="1" x14ac:dyDescent="0.25">
      <c r="A288" s="57"/>
      <c r="B288" s="23" t="s">
        <v>261</v>
      </c>
      <c r="C288" s="156">
        <v>0</v>
      </c>
      <c r="D288" s="147">
        <v>0</v>
      </c>
      <c r="E288" s="156">
        <v>0</v>
      </c>
      <c r="F288" s="147">
        <v>0</v>
      </c>
      <c r="G288" s="110">
        <f t="shared" si="38"/>
        <v>0</v>
      </c>
      <c r="H288" s="112" t="str">
        <f>IF(D288=0,"0,0%",F288/D288)</f>
        <v>0,0%</v>
      </c>
      <c r="I288" s="111">
        <f t="shared" si="39"/>
        <v>0</v>
      </c>
    </row>
    <row r="289" spans="1:9" ht="16.5" hidden="1" x14ac:dyDescent="0.25">
      <c r="A289" s="57" t="s">
        <v>262</v>
      </c>
      <c r="B289" s="23" t="s">
        <v>263</v>
      </c>
      <c r="C289" s="25">
        <v>0</v>
      </c>
      <c r="D289" s="156"/>
      <c r="E289" s="25"/>
      <c r="F289" s="156"/>
      <c r="G289" s="110">
        <f t="shared" si="38"/>
        <v>0</v>
      </c>
      <c r="H289" s="112" t="str">
        <f>IF(D289=0,"0,0 ",F289/D289)</f>
        <v xml:space="preserve">0,0 </v>
      </c>
      <c r="I289" s="111">
        <f t="shared" si="39"/>
        <v>0</v>
      </c>
    </row>
    <row r="290" spans="1:9" s="87" customFormat="1" ht="16.5" x14ac:dyDescent="0.25">
      <c r="A290" s="132" t="s">
        <v>264</v>
      </c>
      <c r="B290" s="133" t="s">
        <v>265</v>
      </c>
      <c r="C290" s="128">
        <f>C292+C303+C299</f>
        <v>12560.900000000001</v>
      </c>
      <c r="D290" s="128">
        <f>D292+D303+D299</f>
        <v>11720.5</v>
      </c>
      <c r="E290" s="128">
        <f>E292+E303+E299</f>
        <v>11473.3</v>
      </c>
      <c r="F290" s="128">
        <f>F292+F303+F299</f>
        <v>11720.5</v>
      </c>
      <c r="G290" s="110">
        <f t="shared" si="38"/>
        <v>0</v>
      </c>
      <c r="H290" s="112">
        <f>IF(D290=0,"0,0 ",F290/D290)</f>
        <v>1</v>
      </c>
      <c r="I290" s="111">
        <f t="shared" si="39"/>
        <v>247.20000000000073</v>
      </c>
    </row>
    <row r="291" spans="1:9" s="87" customFormat="1" ht="49.5" x14ac:dyDescent="0.25">
      <c r="A291" s="143"/>
      <c r="B291" s="133" t="s">
        <v>341</v>
      </c>
      <c r="C291" s="128">
        <f>C292</f>
        <v>10095.900000000001</v>
      </c>
      <c r="D291" s="128">
        <f>D292+D299</f>
        <v>11720.5</v>
      </c>
      <c r="E291" s="128">
        <f>E292</f>
        <v>8068.2</v>
      </c>
      <c r="F291" s="128">
        <f>F292+F299</f>
        <v>11720.5</v>
      </c>
      <c r="G291" s="110">
        <f t="shared" si="38"/>
        <v>0</v>
      </c>
      <c r="H291" s="112">
        <f>IF(D291=0,"0,0 ",F291/D291)</f>
        <v>1</v>
      </c>
      <c r="I291" s="111">
        <f t="shared" si="39"/>
        <v>3652.3</v>
      </c>
    </row>
    <row r="292" spans="1:9" s="87" customFormat="1" ht="27.75" customHeight="1" x14ac:dyDescent="0.25">
      <c r="A292" s="137">
        <v>611</v>
      </c>
      <c r="B292" s="142" t="s">
        <v>118</v>
      </c>
      <c r="C292" s="128">
        <f>SUM(C294:C298)</f>
        <v>10095.900000000001</v>
      </c>
      <c r="D292" s="128">
        <f>SUM(D294:D298)</f>
        <v>8908.1999999999989</v>
      </c>
      <c r="E292" s="128">
        <f>SUM(E294:E298)</f>
        <v>8068.2</v>
      </c>
      <c r="F292" s="128">
        <f>SUM(F294:F298)</f>
        <v>8908.1999999999989</v>
      </c>
      <c r="G292" s="110">
        <f t="shared" si="38"/>
        <v>0</v>
      </c>
      <c r="H292" s="112">
        <f>IF(D292=0,"0,0 ",F292/D292)</f>
        <v>1</v>
      </c>
      <c r="I292" s="111">
        <f t="shared" si="39"/>
        <v>839.99999999999909</v>
      </c>
    </row>
    <row r="293" spans="1:9" s="84" customFormat="1" ht="16.5" x14ac:dyDescent="0.25">
      <c r="A293" s="7"/>
      <c r="B293" s="77" t="s">
        <v>119</v>
      </c>
      <c r="C293" s="15"/>
      <c r="D293" s="144"/>
      <c r="E293" s="15"/>
      <c r="F293" s="144"/>
      <c r="G293" s="110"/>
      <c r="H293" s="112"/>
      <c r="I293" s="111"/>
    </row>
    <row r="294" spans="1:9" s="84" customFormat="1" ht="16.5" x14ac:dyDescent="0.25">
      <c r="A294" s="90"/>
      <c r="B294" s="65" t="s">
        <v>245</v>
      </c>
      <c r="C294" s="15">
        <v>8160.1</v>
      </c>
      <c r="D294" s="144">
        <v>7772.7</v>
      </c>
      <c r="E294" s="15">
        <v>6806.4</v>
      </c>
      <c r="F294" s="144">
        <v>7772.7</v>
      </c>
      <c r="G294" s="110">
        <f t="shared" ref="G294:G305" si="40">F294-D294</f>
        <v>0</v>
      </c>
      <c r="H294" s="112">
        <f t="shared" ref="H294:H302" si="41">IF(D294=0,"0,0 ",F294/D294)</f>
        <v>1</v>
      </c>
      <c r="I294" s="111">
        <f t="shared" ref="I294:I305" si="42">F294-E294</f>
        <v>966.30000000000018</v>
      </c>
    </row>
    <row r="295" spans="1:9" s="84" customFormat="1" ht="16.5" x14ac:dyDescent="0.25">
      <c r="A295" s="90"/>
      <c r="B295" s="65" t="s">
        <v>122</v>
      </c>
      <c r="C295" s="15">
        <v>33.700000000000003</v>
      </c>
      <c r="D295" s="144">
        <v>18.2</v>
      </c>
      <c r="E295" s="15">
        <v>18.2</v>
      </c>
      <c r="F295" s="144">
        <v>18.2</v>
      </c>
      <c r="G295" s="110">
        <f t="shared" si="40"/>
        <v>0</v>
      </c>
      <c r="H295" s="112">
        <f t="shared" si="41"/>
        <v>1</v>
      </c>
      <c r="I295" s="111">
        <f t="shared" si="42"/>
        <v>0</v>
      </c>
    </row>
    <row r="296" spans="1:9" s="84" customFormat="1" ht="16.5" x14ac:dyDescent="0.25">
      <c r="A296" s="90"/>
      <c r="B296" s="65" t="s">
        <v>123</v>
      </c>
      <c r="C296" s="15">
        <v>1332.1</v>
      </c>
      <c r="D296" s="144">
        <v>912.2</v>
      </c>
      <c r="E296" s="15">
        <v>985.8</v>
      </c>
      <c r="F296" s="144">
        <v>912.2</v>
      </c>
      <c r="G296" s="110">
        <f t="shared" si="40"/>
        <v>0</v>
      </c>
      <c r="H296" s="112">
        <f t="shared" si="41"/>
        <v>1</v>
      </c>
      <c r="I296" s="111">
        <f t="shared" si="42"/>
        <v>-73.599999999999909</v>
      </c>
    </row>
    <row r="297" spans="1:9" s="84" customFormat="1" ht="16.5" x14ac:dyDescent="0.25">
      <c r="A297" s="90"/>
      <c r="B297" s="65" t="s">
        <v>246</v>
      </c>
      <c r="C297" s="15">
        <v>164.1</v>
      </c>
      <c r="D297" s="144">
        <v>122.8</v>
      </c>
      <c r="E297" s="15">
        <v>164.1</v>
      </c>
      <c r="F297" s="144">
        <v>122.8</v>
      </c>
      <c r="G297" s="110">
        <f t="shared" si="40"/>
        <v>0</v>
      </c>
      <c r="H297" s="112">
        <f t="shared" si="41"/>
        <v>1</v>
      </c>
      <c r="I297" s="111">
        <f t="shared" si="42"/>
        <v>-41.3</v>
      </c>
    </row>
    <row r="298" spans="1:9" s="84" customFormat="1" ht="16.5" x14ac:dyDescent="0.25">
      <c r="A298" s="90"/>
      <c r="B298" s="65" t="s">
        <v>126</v>
      </c>
      <c r="C298" s="15">
        <v>405.9</v>
      </c>
      <c r="D298" s="144">
        <v>82.3</v>
      </c>
      <c r="E298" s="15">
        <v>93.7</v>
      </c>
      <c r="F298" s="144">
        <v>82.3</v>
      </c>
      <c r="G298" s="110">
        <f t="shared" si="40"/>
        <v>0</v>
      </c>
      <c r="H298" s="112">
        <f t="shared" si="41"/>
        <v>1</v>
      </c>
      <c r="I298" s="111">
        <f t="shared" si="42"/>
        <v>-11.400000000000006</v>
      </c>
    </row>
    <row r="299" spans="1:9" s="87" customFormat="1" ht="16.5" x14ac:dyDescent="0.25">
      <c r="A299" s="137">
        <v>612</v>
      </c>
      <c r="B299" s="142" t="s">
        <v>129</v>
      </c>
      <c r="C299" s="128">
        <f>C302</f>
        <v>2465</v>
      </c>
      <c r="D299" s="128">
        <f>D302+D301</f>
        <v>2812.3</v>
      </c>
      <c r="E299" s="128">
        <f>E302+E301</f>
        <v>3405.1</v>
      </c>
      <c r="F299" s="128">
        <f>F302+F301</f>
        <v>2812.3</v>
      </c>
      <c r="G299" s="110">
        <f t="shared" si="40"/>
        <v>0</v>
      </c>
      <c r="H299" s="112">
        <f t="shared" si="41"/>
        <v>1</v>
      </c>
      <c r="I299" s="111">
        <f t="shared" si="42"/>
        <v>-592.79999999999973</v>
      </c>
    </row>
    <row r="300" spans="1:9" s="87" customFormat="1" ht="16.5" x14ac:dyDescent="0.25">
      <c r="A300" s="85"/>
      <c r="B300" s="207" t="s">
        <v>342</v>
      </c>
      <c r="C300" s="206"/>
      <c r="D300" s="146"/>
      <c r="E300" s="206"/>
      <c r="F300" s="146"/>
      <c r="G300" s="110"/>
      <c r="H300" s="112"/>
      <c r="I300" s="111"/>
    </row>
    <row r="301" spans="1:9" s="87" customFormat="1" ht="33" x14ac:dyDescent="0.25">
      <c r="A301" s="85"/>
      <c r="B301" s="207" t="s">
        <v>346</v>
      </c>
      <c r="C301" s="190">
        <v>0</v>
      </c>
      <c r="D301" s="147">
        <v>458.4</v>
      </c>
      <c r="E301" s="190">
        <v>30</v>
      </c>
      <c r="F301" s="147">
        <v>458.4</v>
      </c>
      <c r="G301" s="110">
        <f t="shared" si="40"/>
        <v>0</v>
      </c>
      <c r="H301" s="112">
        <f t="shared" si="41"/>
        <v>1</v>
      </c>
      <c r="I301" s="111">
        <f>F301-E301</f>
        <v>428.4</v>
      </c>
    </row>
    <row r="302" spans="1:9" s="87" customFormat="1" ht="82.5" x14ac:dyDescent="0.25">
      <c r="A302" s="199">
        <v>3501030</v>
      </c>
      <c r="B302" s="77" t="s">
        <v>266</v>
      </c>
      <c r="C302" s="25">
        <v>2465</v>
      </c>
      <c r="D302" s="147">
        <v>2353.9</v>
      </c>
      <c r="E302" s="25">
        <v>3375.1</v>
      </c>
      <c r="F302" s="147">
        <v>2353.9</v>
      </c>
      <c r="G302" s="110">
        <f t="shared" si="40"/>
        <v>0</v>
      </c>
      <c r="H302" s="112">
        <f t="shared" si="41"/>
        <v>1</v>
      </c>
      <c r="I302" s="111">
        <f t="shared" si="42"/>
        <v>-1021.1999999999998</v>
      </c>
    </row>
    <row r="303" spans="1:9" s="87" customFormat="1" ht="66" hidden="1" x14ac:dyDescent="0.25">
      <c r="A303" s="85">
        <v>7950800</v>
      </c>
      <c r="B303" s="83" t="s">
        <v>218</v>
      </c>
      <c r="C303" s="11">
        <v>0</v>
      </c>
      <c r="D303" s="11">
        <v>0</v>
      </c>
      <c r="E303" s="11">
        <v>0</v>
      </c>
      <c r="F303" s="11">
        <v>0</v>
      </c>
      <c r="G303" s="110">
        <f t="shared" si="40"/>
        <v>0</v>
      </c>
      <c r="H303" s="112" t="str">
        <f>IF(D303=0,"0,0%",F303/D303)</f>
        <v>0,0%</v>
      </c>
      <c r="I303" s="111">
        <f t="shared" si="42"/>
        <v>0</v>
      </c>
    </row>
    <row r="304" spans="1:9" s="30" customFormat="1" ht="16.5" x14ac:dyDescent="0.25">
      <c r="A304" s="132" t="s">
        <v>267</v>
      </c>
      <c r="B304" s="133" t="s">
        <v>268</v>
      </c>
      <c r="C304" s="128">
        <v>8098.7</v>
      </c>
      <c r="D304" s="128">
        <v>11786.7</v>
      </c>
      <c r="E304" s="128">
        <v>7835.2</v>
      </c>
      <c r="F304" s="128">
        <v>11786.7</v>
      </c>
      <c r="G304" s="110">
        <f t="shared" si="40"/>
        <v>0</v>
      </c>
      <c r="H304" s="112">
        <f>IF(D304=0,"0,0 ",F304/D304)</f>
        <v>1</v>
      </c>
      <c r="I304" s="111">
        <f t="shared" si="42"/>
        <v>3951.5000000000009</v>
      </c>
    </row>
    <row r="305" spans="1:10" s="30" customFormat="1" ht="33" x14ac:dyDescent="0.25">
      <c r="A305" s="132" t="s">
        <v>269</v>
      </c>
      <c r="B305" s="133" t="s">
        <v>270</v>
      </c>
      <c r="C305" s="128">
        <v>60000</v>
      </c>
      <c r="D305" s="128">
        <v>164500</v>
      </c>
      <c r="E305" s="128">
        <v>50759.199999999997</v>
      </c>
      <c r="F305" s="128">
        <v>164500</v>
      </c>
      <c r="G305" s="110">
        <f t="shared" si="40"/>
        <v>0</v>
      </c>
      <c r="H305" s="112">
        <f>IF(D305=0,"0,0 ",F305/D305)</f>
        <v>1</v>
      </c>
      <c r="I305" s="111">
        <f t="shared" si="42"/>
        <v>113740.8</v>
      </c>
    </row>
    <row r="306" spans="1:10" s="30" customFormat="1" ht="15.75" x14ac:dyDescent="0.25">
      <c r="A306" s="200"/>
      <c r="B306" s="201" t="s">
        <v>271</v>
      </c>
      <c r="C306" s="202">
        <f>C304+C290+C285+C257+C241+C175+C127+C118+C55+C305</f>
        <v>633764.99999999988</v>
      </c>
      <c r="D306" s="202">
        <f>D304+D290+D285+D257+D241+D175+D127+D118+D55+D305</f>
        <v>745497.59999999998</v>
      </c>
      <c r="E306" s="202">
        <f>E304+E290+E285+E257+E241+E175+E127+E118+E55+E305</f>
        <v>609813.39999999991</v>
      </c>
      <c r="F306" s="202">
        <f>F304+F290+F285+F257+F241+F175+F127+F118+F55+F305</f>
        <v>745302.9</v>
      </c>
      <c r="G306" s="202">
        <f>F306-D306</f>
        <v>-194.69999999995343</v>
      </c>
      <c r="H306" s="203">
        <f>IF(D306=0,"0,0 ",F306/D306)</f>
        <v>0.99973883215720616</v>
      </c>
      <c r="I306" s="204">
        <f>F306-E306</f>
        <v>135489.50000000012</v>
      </c>
      <c r="J306" s="30">
        <f>J217+J216+J208+J141+J136+J106+J65</f>
        <v>277841.7</v>
      </c>
    </row>
    <row r="307" spans="1:10" ht="16.5" x14ac:dyDescent="0.25">
      <c r="A307" s="92"/>
      <c r="B307" s="93"/>
      <c r="C307" s="19"/>
      <c r="D307" s="179"/>
      <c r="E307" s="19"/>
      <c r="F307" s="164"/>
      <c r="G307" s="10"/>
      <c r="H307" s="10"/>
      <c r="I307" s="15"/>
    </row>
    <row r="308" spans="1:10" ht="16.5" x14ac:dyDescent="0.25">
      <c r="A308" s="106"/>
      <c r="B308" s="131" t="s">
        <v>272</v>
      </c>
      <c r="C308" s="122">
        <f>C52-C306</f>
        <v>0</v>
      </c>
      <c r="D308" s="122">
        <f>D52-D306</f>
        <v>-34121.300000000047</v>
      </c>
      <c r="E308" s="122">
        <f>E52-E306</f>
        <v>-18364.999999999884</v>
      </c>
      <c r="F308" s="122">
        <f>F52-F306</f>
        <v>-37836.300000000163</v>
      </c>
      <c r="G308" s="202">
        <f>F308-D308</f>
        <v>-3715.0000000001164</v>
      </c>
      <c r="H308" s="203">
        <f>IF(D308=0,"0,0 ",F308/D308)</f>
        <v>1.1088762737644846</v>
      </c>
      <c r="I308" s="122">
        <f>F308-E308</f>
        <v>-19471.300000000279</v>
      </c>
    </row>
    <row r="309" spans="1:10" ht="16.5" x14ac:dyDescent="0.25">
      <c r="A309" s="92"/>
      <c r="B309" s="93"/>
      <c r="C309" s="19"/>
      <c r="D309" s="146"/>
      <c r="E309" s="19"/>
      <c r="F309" s="164"/>
      <c r="G309" s="94"/>
      <c r="H309" s="94"/>
      <c r="I309" s="64"/>
    </row>
    <row r="310" spans="1:10" ht="33" x14ac:dyDescent="0.25">
      <c r="A310" s="137"/>
      <c r="B310" s="133" t="s">
        <v>273</v>
      </c>
      <c r="C310" s="110">
        <f>C311+C314</f>
        <v>0</v>
      </c>
      <c r="D310" s="110">
        <f>D311+D314</f>
        <v>34121.299999999908</v>
      </c>
      <c r="E310" s="110">
        <f>E311+E314</f>
        <v>18365</v>
      </c>
      <c r="F310" s="110">
        <f>F311+F314</f>
        <v>37836.29999999993</v>
      </c>
      <c r="G310" s="110">
        <f t="shared" ref="G310:G316" si="43">F310-D310</f>
        <v>3715.0000000000218</v>
      </c>
      <c r="H310" s="112">
        <f t="shared" ref="H310:H316" si="44">IF(D310=0,"0,0 ",F310/D310)</f>
        <v>1.1088762737644824</v>
      </c>
      <c r="I310" s="208">
        <f t="shared" ref="I310:I316" si="45">F310-E310</f>
        <v>19471.29999999993</v>
      </c>
    </row>
    <row r="311" spans="1:10" ht="33" x14ac:dyDescent="0.25">
      <c r="A311" s="137" t="s">
        <v>274</v>
      </c>
      <c r="B311" s="133" t="s">
        <v>275</v>
      </c>
      <c r="C311" s="110">
        <f>C312-C313</f>
        <v>0</v>
      </c>
      <c r="D311" s="110">
        <f>D312-D313</f>
        <v>24857.4</v>
      </c>
      <c r="E311" s="110">
        <f>E312-E313</f>
        <v>20000</v>
      </c>
      <c r="F311" s="110">
        <f>F312-F313</f>
        <v>30000</v>
      </c>
      <c r="G311" s="110">
        <f t="shared" si="43"/>
        <v>5142.5999999999985</v>
      </c>
      <c r="H311" s="112">
        <f t="shared" si="44"/>
        <v>1.2068840667165512</v>
      </c>
      <c r="I311" s="208">
        <f t="shared" si="45"/>
        <v>10000</v>
      </c>
    </row>
    <row r="312" spans="1:10" ht="33" x14ac:dyDescent="0.25">
      <c r="A312" s="6" t="s">
        <v>276</v>
      </c>
      <c r="B312" s="18" t="s">
        <v>277</v>
      </c>
      <c r="C312" s="95">
        <v>28500</v>
      </c>
      <c r="D312" s="147">
        <v>58500</v>
      </c>
      <c r="E312" s="25">
        <v>80000</v>
      </c>
      <c r="F312" s="180">
        <v>58500</v>
      </c>
      <c r="G312" s="25">
        <f t="shared" si="43"/>
        <v>0</v>
      </c>
      <c r="H312" s="205">
        <f t="shared" si="44"/>
        <v>1</v>
      </c>
      <c r="I312" s="25">
        <f t="shared" si="45"/>
        <v>-21500</v>
      </c>
    </row>
    <row r="313" spans="1:10" ht="49.5" x14ac:dyDescent="0.25">
      <c r="A313" s="6" t="s">
        <v>278</v>
      </c>
      <c r="B313" s="18" t="s">
        <v>279</v>
      </c>
      <c r="C313" s="95">
        <v>28500</v>
      </c>
      <c r="D313" s="147">
        <v>33642.6</v>
      </c>
      <c r="E313" s="25">
        <v>60000</v>
      </c>
      <c r="F313" s="180">
        <v>28500</v>
      </c>
      <c r="G313" s="25">
        <f t="shared" si="43"/>
        <v>-5142.5999999999985</v>
      </c>
      <c r="H313" s="205">
        <f t="shared" si="44"/>
        <v>0.84714023291897778</v>
      </c>
      <c r="I313" s="25">
        <f t="shared" si="45"/>
        <v>-31500</v>
      </c>
    </row>
    <row r="314" spans="1:10" ht="33" x14ac:dyDescent="0.25">
      <c r="A314" s="137" t="s">
        <v>280</v>
      </c>
      <c r="B314" s="133" t="s">
        <v>281</v>
      </c>
      <c r="C314" s="110">
        <f>C315+C316</f>
        <v>0</v>
      </c>
      <c r="D314" s="110">
        <f>D315+D316</f>
        <v>9263.8999999999069</v>
      </c>
      <c r="E314" s="110">
        <f>E315+E316</f>
        <v>-1635</v>
      </c>
      <c r="F314" s="110">
        <f>F315+F316</f>
        <v>7836.2999999999302</v>
      </c>
      <c r="G314" s="110">
        <f t="shared" si="43"/>
        <v>-1427.5999999999767</v>
      </c>
      <c r="H314" s="112">
        <f t="shared" si="44"/>
        <v>0.84589643670592396</v>
      </c>
      <c r="I314" s="208">
        <f t="shared" si="45"/>
        <v>9471.2999999999302</v>
      </c>
    </row>
    <row r="315" spans="1:10" ht="33" x14ac:dyDescent="0.25">
      <c r="A315" s="6" t="s">
        <v>282</v>
      </c>
      <c r="B315" s="18" t="s">
        <v>283</v>
      </c>
      <c r="C315" s="96">
        <v>0</v>
      </c>
      <c r="D315" s="147">
        <v>-769876.3</v>
      </c>
      <c r="E315" s="151">
        <v>-671926.2</v>
      </c>
      <c r="F315" s="181">
        <v>-767763.4</v>
      </c>
      <c r="G315" s="25">
        <f t="shared" si="43"/>
        <v>2112.9000000000233</v>
      </c>
      <c r="H315" s="205">
        <f t="shared" si="44"/>
        <v>0.99725553312915327</v>
      </c>
      <c r="I315" s="25">
        <f t="shared" si="45"/>
        <v>-95837.20000000007</v>
      </c>
    </row>
    <row r="316" spans="1:10" ht="33" x14ac:dyDescent="0.25">
      <c r="A316" s="6" t="s">
        <v>284</v>
      </c>
      <c r="B316" s="18" t="s">
        <v>285</v>
      </c>
      <c r="C316" s="96">
        <v>0</v>
      </c>
      <c r="D316" s="147">
        <v>779140.2</v>
      </c>
      <c r="E316" s="151">
        <v>670291.19999999995</v>
      </c>
      <c r="F316" s="181">
        <v>775599.7</v>
      </c>
      <c r="G316" s="25">
        <f t="shared" si="43"/>
        <v>-3540.5</v>
      </c>
      <c r="H316" s="205">
        <f t="shared" si="44"/>
        <v>0.99545588842675559</v>
      </c>
      <c r="I316" s="25">
        <f t="shared" si="45"/>
        <v>105308.5</v>
      </c>
    </row>
    <row r="317" spans="1:10" ht="16.5" x14ac:dyDescent="0.25">
      <c r="A317" s="97"/>
      <c r="B317" s="98"/>
      <c r="C317" s="99"/>
      <c r="D317" s="1"/>
      <c r="F317" s="1"/>
      <c r="H317" s="100"/>
      <c r="I317" s="1"/>
    </row>
    <row r="318" spans="1:10" ht="16.5" hidden="1" x14ac:dyDescent="0.25">
      <c r="A318" s="101" t="s">
        <v>301</v>
      </c>
      <c r="B318" s="102"/>
      <c r="C318" s="99"/>
      <c r="D318" s="1"/>
      <c r="E318" s="100">
        <f>E245+E261+E275+E283+E294</f>
        <v>64040.4</v>
      </c>
      <c r="F318" s="100">
        <f>F245+F261+F275+F283+F294</f>
        <v>72348.600000000006</v>
      </c>
      <c r="H318" s="100"/>
      <c r="I318" s="1"/>
    </row>
    <row r="319" spans="1:10" ht="16.5" hidden="1" x14ac:dyDescent="0.25">
      <c r="A319" s="101" t="s">
        <v>353</v>
      </c>
      <c r="B319" s="102"/>
      <c r="C319" s="99"/>
      <c r="D319" s="1"/>
      <c r="E319" s="100">
        <f>E247+E263+E276+E296</f>
        <v>6638.1</v>
      </c>
      <c r="F319" s="100">
        <f>F247+F263+F276+F296</f>
        <v>6677</v>
      </c>
      <c r="H319" s="100"/>
      <c r="I319" s="1"/>
    </row>
    <row r="320" spans="1:10" ht="16.5" hidden="1" x14ac:dyDescent="0.25">
      <c r="A320" s="101" t="s">
        <v>354</v>
      </c>
      <c r="B320" s="102"/>
      <c r="C320" s="99"/>
      <c r="D320" s="103"/>
      <c r="E320" s="209">
        <f>E252+E268</f>
        <v>1594</v>
      </c>
      <c r="F320" s="209">
        <f>F252+F268+F301</f>
        <v>5119.1000000000004</v>
      </c>
      <c r="H320" s="100"/>
      <c r="I320" s="103"/>
    </row>
    <row r="321" spans="1:9" ht="16.5" hidden="1" x14ac:dyDescent="0.25">
      <c r="A321" s="8" t="s">
        <v>355</v>
      </c>
      <c r="C321" s="104"/>
      <c r="D321" s="104"/>
      <c r="E321" s="99">
        <f>E253+E254+E255+E256+E270+E271+E280+E302+E303</f>
        <v>8232.7000000000007</v>
      </c>
      <c r="F321" s="99">
        <f>F253+F254+F255+F256+F270+F271+F280+F302+F303</f>
        <v>5361.9</v>
      </c>
      <c r="H321" s="100"/>
      <c r="I321" s="104"/>
    </row>
    <row r="322" spans="1:9" ht="16.5" hidden="1" x14ac:dyDescent="0.25">
      <c r="C322" s="104"/>
      <c r="D322" s="102"/>
      <c r="E322" s="104"/>
      <c r="F322" s="104"/>
    </row>
    <row r="323" spans="1:9" ht="16.5" x14ac:dyDescent="0.25">
      <c r="C323" s="104"/>
      <c r="D323" s="102"/>
      <c r="E323" s="104"/>
      <c r="F323" s="104"/>
    </row>
    <row r="324" spans="1:9" ht="16.5" x14ac:dyDescent="0.25">
      <c r="C324" s="104"/>
      <c r="D324" s="102"/>
      <c r="E324" s="104"/>
      <c r="F324" s="104"/>
    </row>
    <row r="325" spans="1:9" ht="16.5" x14ac:dyDescent="0.25">
      <c r="C325" s="104"/>
      <c r="D325" s="102"/>
      <c r="E325" s="104"/>
      <c r="F325" s="104"/>
    </row>
    <row r="326" spans="1:9" ht="16.5" x14ac:dyDescent="0.25">
      <c r="C326" s="104"/>
      <c r="D326" s="102"/>
      <c r="E326" s="104"/>
      <c r="F326" s="104"/>
    </row>
    <row r="327" spans="1:9" ht="16.5" x14ac:dyDescent="0.25">
      <c r="C327" s="104"/>
      <c r="D327" s="102"/>
      <c r="E327" s="104"/>
      <c r="F327" s="104"/>
    </row>
    <row r="328" spans="1:9" ht="16.5" x14ac:dyDescent="0.25">
      <c r="C328" s="104"/>
      <c r="D328" s="102"/>
      <c r="E328" s="104"/>
      <c r="F328" s="104"/>
    </row>
    <row r="329" spans="1:9" ht="16.5" x14ac:dyDescent="0.25">
      <c r="C329" s="104"/>
      <c r="D329" s="102"/>
      <c r="E329" s="104"/>
      <c r="F329" s="104"/>
    </row>
    <row r="330" spans="1:9" ht="16.5" x14ac:dyDescent="0.25">
      <c r="C330" s="104"/>
      <c r="D330" s="102"/>
      <c r="E330" s="104"/>
      <c r="F330" s="104"/>
    </row>
    <row r="331" spans="1:9" ht="16.5" x14ac:dyDescent="0.25">
      <c r="C331" s="104"/>
      <c r="D331" s="102"/>
      <c r="E331" s="104"/>
      <c r="F331" s="104"/>
    </row>
    <row r="332" spans="1:9" ht="16.5" x14ac:dyDescent="0.25">
      <c r="C332" s="104"/>
      <c r="D332" s="102"/>
      <c r="E332" s="104"/>
      <c r="F332" s="104"/>
    </row>
    <row r="333" spans="1:9" ht="16.5" x14ac:dyDescent="0.25">
      <c r="C333" s="104"/>
      <c r="D333" s="102"/>
      <c r="E333" s="104"/>
      <c r="F333" s="104"/>
    </row>
    <row r="334" spans="1:9" ht="16.5" x14ac:dyDescent="0.25">
      <c r="C334" s="104"/>
      <c r="D334" s="102"/>
      <c r="E334" s="104"/>
      <c r="F334" s="104"/>
    </row>
    <row r="335" spans="1:9" ht="16.5" x14ac:dyDescent="0.25">
      <c r="C335" s="104"/>
      <c r="D335" s="102"/>
      <c r="E335" s="104"/>
      <c r="F335" s="104"/>
    </row>
    <row r="336" spans="1:9" ht="16.5" x14ac:dyDescent="0.25">
      <c r="C336" s="104"/>
      <c r="D336" s="102"/>
      <c r="E336" s="104"/>
      <c r="F336" s="104"/>
    </row>
    <row r="337" spans="3:6" ht="16.5" x14ac:dyDescent="0.25">
      <c r="C337" s="104"/>
      <c r="D337" s="102"/>
      <c r="E337" s="104"/>
      <c r="F337" s="104"/>
    </row>
    <row r="338" spans="3:6" ht="16.5" x14ac:dyDescent="0.25">
      <c r="C338" s="104"/>
      <c r="D338" s="102"/>
      <c r="E338" s="104"/>
      <c r="F338" s="104"/>
    </row>
    <row r="339" spans="3:6" ht="16.5" x14ac:dyDescent="0.25">
      <c r="C339" s="104"/>
      <c r="D339" s="102"/>
      <c r="E339" s="104"/>
      <c r="F339" s="104"/>
    </row>
    <row r="340" spans="3:6" ht="16.5" x14ac:dyDescent="0.25">
      <c r="C340" s="104"/>
      <c r="D340" s="102"/>
      <c r="E340" s="104"/>
      <c r="F340" s="104"/>
    </row>
    <row r="341" spans="3:6" ht="16.5" x14ac:dyDescent="0.25">
      <c r="C341" s="104"/>
      <c r="D341" s="102"/>
      <c r="E341" s="104"/>
      <c r="F341" s="104"/>
    </row>
    <row r="342" spans="3:6" ht="16.5" x14ac:dyDescent="0.25">
      <c r="C342" s="104"/>
      <c r="D342" s="102"/>
      <c r="E342" s="104"/>
      <c r="F342" s="104"/>
    </row>
    <row r="343" spans="3:6" ht="16.5" x14ac:dyDescent="0.25">
      <c r="C343" s="104"/>
      <c r="D343" s="102"/>
      <c r="E343" s="104"/>
      <c r="F343" s="104"/>
    </row>
    <row r="344" spans="3:6" ht="16.5" x14ac:dyDescent="0.25">
      <c r="C344" s="104"/>
      <c r="D344" s="102"/>
      <c r="E344" s="104"/>
      <c r="F344" s="104"/>
    </row>
    <row r="345" spans="3:6" ht="16.5" x14ac:dyDescent="0.25">
      <c r="C345" s="104"/>
      <c r="D345" s="102"/>
      <c r="E345" s="104"/>
      <c r="F345" s="104"/>
    </row>
    <row r="346" spans="3:6" ht="16.5" x14ac:dyDescent="0.25">
      <c r="C346" s="104"/>
      <c r="D346" s="102"/>
      <c r="E346" s="104"/>
      <c r="F346" s="104"/>
    </row>
    <row r="347" spans="3:6" ht="16.5" x14ac:dyDescent="0.25">
      <c r="C347" s="104"/>
      <c r="D347" s="102"/>
      <c r="E347" s="104"/>
      <c r="F347" s="104"/>
    </row>
    <row r="348" spans="3:6" ht="16.5" x14ac:dyDescent="0.25">
      <c r="C348" s="104"/>
      <c r="D348" s="102"/>
      <c r="E348" s="104"/>
      <c r="F348" s="104"/>
    </row>
    <row r="349" spans="3:6" ht="16.5" x14ac:dyDescent="0.25">
      <c r="C349" s="104"/>
      <c r="D349" s="102"/>
      <c r="E349" s="104"/>
      <c r="F349" s="104"/>
    </row>
    <row r="350" spans="3:6" ht="16.5" x14ac:dyDescent="0.25">
      <c r="C350" s="104"/>
      <c r="D350" s="102"/>
      <c r="E350" s="104"/>
      <c r="F350" s="104"/>
    </row>
    <row r="351" spans="3:6" ht="16.5" x14ac:dyDescent="0.25">
      <c r="C351" s="104"/>
      <c r="D351" s="102"/>
      <c r="E351" s="104"/>
      <c r="F351" s="104"/>
    </row>
    <row r="352" spans="3:6" ht="16.5" x14ac:dyDescent="0.25">
      <c r="C352" s="104"/>
      <c r="D352" s="102"/>
      <c r="E352" s="104"/>
      <c r="F352" s="104"/>
    </row>
    <row r="353" spans="3:6" ht="16.5" x14ac:dyDescent="0.25">
      <c r="C353" s="104"/>
      <c r="D353" s="102"/>
      <c r="E353" s="104"/>
      <c r="F353" s="104"/>
    </row>
    <row r="354" spans="3:6" ht="16.5" x14ac:dyDescent="0.25">
      <c r="C354" s="104"/>
      <c r="D354" s="102"/>
      <c r="E354" s="104"/>
      <c r="F354" s="104"/>
    </row>
    <row r="355" spans="3:6" ht="16.5" x14ac:dyDescent="0.25">
      <c r="C355" s="104"/>
      <c r="D355" s="102"/>
      <c r="E355" s="104"/>
      <c r="F355" s="104"/>
    </row>
    <row r="356" spans="3:6" ht="16.5" x14ac:dyDescent="0.25">
      <c r="C356" s="104"/>
      <c r="D356" s="102"/>
      <c r="E356" s="104"/>
      <c r="F356" s="104"/>
    </row>
    <row r="357" spans="3:6" ht="16.5" x14ac:dyDescent="0.25">
      <c r="C357" s="104"/>
      <c r="D357" s="102"/>
      <c r="E357" s="104"/>
      <c r="F357" s="104"/>
    </row>
    <row r="358" spans="3:6" ht="16.5" x14ac:dyDescent="0.25">
      <c r="C358" s="104"/>
      <c r="D358" s="102"/>
      <c r="E358" s="104"/>
      <c r="F358" s="104"/>
    </row>
    <row r="359" spans="3:6" ht="16.5" x14ac:dyDescent="0.25">
      <c r="C359" s="104"/>
      <c r="D359" s="102"/>
      <c r="E359" s="104"/>
      <c r="F359" s="104"/>
    </row>
    <row r="360" spans="3:6" ht="16.5" x14ac:dyDescent="0.25">
      <c r="C360" s="104"/>
      <c r="D360" s="102"/>
      <c r="E360" s="104"/>
      <c r="F360" s="104"/>
    </row>
    <row r="361" spans="3:6" ht="16.5" x14ac:dyDescent="0.25">
      <c r="C361" s="104"/>
      <c r="D361" s="102"/>
      <c r="E361" s="104"/>
      <c r="F361" s="104"/>
    </row>
    <row r="362" spans="3:6" ht="16.5" x14ac:dyDescent="0.25">
      <c r="C362" s="104"/>
      <c r="D362" s="102"/>
      <c r="E362" s="104"/>
      <c r="F362" s="104"/>
    </row>
    <row r="363" spans="3:6" ht="16.5" x14ac:dyDescent="0.25">
      <c r="C363" s="104"/>
      <c r="D363" s="102"/>
      <c r="E363" s="104"/>
      <c r="F363" s="104"/>
    </row>
    <row r="364" spans="3:6" ht="16.5" x14ac:dyDescent="0.25">
      <c r="C364" s="104"/>
      <c r="D364" s="102"/>
      <c r="E364" s="104"/>
      <c r="F364" s="104"/>
    </row>
    <row r="365" spans="3:6" ht="16.5" x14ac:dyDescent="0.25">
      <c r="C365" s="104"/>
      <c r="D365" s="102"/>
      <c r="E365" s="104"/>
      <c r="F365" s="104"/>
    </row>
    <row r="366" spans="3:6" ht="16.5" x14ac:dyDescent="0.25">
      <c r="C366" s="104"/>
      <c r="D366" s="102"/>
      <c r="E366" s="104"/>
      <c r="F366" s="104"/>
    </row>
    <row r="367" spans="3:6" ht="16.5" x14ac:dyDescent="0.25">
      <c r="C367" s="104"/>
      <c r="D367" s="102"/>
      <c r="E367" s="104"/>
      <c r="F367" s="104"/>
    </row>
    <row r="368" spans="3:6" ht="16.5" x14ac:dyDescent="0.25">
      <c r="C368" s="104"/>
      <c r="D368" s="102"/>
      <c r="E368" s="104"/>
      <c r="F368" s="104"/>
    </row>
    <row r="369" spans="3:6" ht="16.5" x14ac:dyDescent="0.25">
      <c r="C369" s="104"/>
      <c r="D369" s="102"/>
      <c r="E369" s="104"/>
      <c r="F369" s="104"/>
    </row>
    <row r="370" spans="3:6" ht="16.5" x14ac:dyDescent="0.25">
      <c r="C370" s="104"/>
      <c r="D370" s="102"/>
      <c r="E370" s="104"/>
      <c r="F370" s="104"/>
    </row>
    <row r="371" spans="3:6" ht="16.5" x14ac:dyDescent="0.25">
      <c r="C371" s="104"/>
      <c r="D371" s="102"/>
      <c r="E371" s="104"/>
      <c r="F371" s="104"/>
    </row>
    <row r="372" spans="3:6" ht="16.5" x14ac:dyDescent="0.25">
      <c r="C372" s="104"/>
      <c r="D372" s="102"/>
      <c r="E372" s="104"/>
      <c r="F372" s="104"/>
    </row>
    <row r="373" spans="3:6" ht="16.5" x14ac:dyDescent="0.25">
      <c r="C373" s="104"/>
      <c r="D373" s="102"/>
      <c r="E373" s="104"/>
      <c r="F373" s="104"/>
    </row>
    <row r="374" spans="3:6" ht="16.5" x14ac:dyDescent="0.25">
      <c r="C374" s="104"/>
      <c r="D374" s="102"/>
      <c r="E374" s="104"/>
      <c r="F374" s="104"/>
    </row>
    <row r="375" spans="3:6" ht="16.5" x14ac:dyDescent="0.25">
      <c r="C375" s="104"/>
      <c r="D375" s="102"/>
      <c r="E375" s="104"/>
      <c r="F375" s="104"/>
    </row>
    <row r="376" spans="3:6" ht="16.5" x14ac:dyDescent="0.25">
      <c r="C376" s="104"/>
      <c r="D376" s="102"/>
      <c r="E376" s="104"/>
      <c r="F376" s="104"/>
    </row>
    <row r="377" spans="3:6" ht="16.5" x14ac:dyDescent="0.25">
      <c r="C377" s="104"/>
      <c r="D377" s="102"/>
      <c r="E377" s="104"/>
      <c r="F377" s="104"/>
    </row>
    <row r="378" spans="3:6" ht="16.5" x14ac:dyDescent="0.25">
      <c r="C378" s="104"/>
      <c r="D378" s="102"/>
      <c r="E378" s="104"/>
      <c r="F378" s="104"/>
    </row>
    <row r="379" spans="3:6" ht="16.5" x14ac:dyDescent="0.25">
      <c r="C379" s="104"/>
      <c r="D379" s="102"/>
      <c r="E379" s="104"/>
      <c r="F379" s="104"/>
    </row>
    <row r="380" spans="3:6" ht="16.5" x14ac:dyDescent="0.25">
      <c r="C380" s="104"/>
      <c r="D380" s="102"/>
      <c r="E380" s="104"/>
      <c r="F380" s="104"/>
    </row>
    <row r="381" spans="3:6" ht="16.5" x14ac:dyDescent="0.25">
      <c r="C381" s="104"/>
      <c r="D381" s="102"/>
      <c r="E381" s="104"/>
      <c r="F381" s="104"/>
    </row>
    <row r="382" spans="3:6" ht="16.5" x14ac:dyDescent="0.25">
      <c r="C382" s="104"/>
      <c r="D382" s="102"/>
      <c r="E382" s="104"/>
      <c r="F382" s="104"/>
    </row>
    <row r="383" spans="3:6" ht="16.5" x14ac:dyDescent="0.25">
      <c r="C383" s="104"/>
      <c r="D383" s="102"/>
      <c r="E383" s="104"/>
      <c r="F383" s="104"/>
    </row>
    <row r="384" spans="3:6" ht="16.5" x14ac:dyDescent="0.25">
      <c r="C384" s="104"/>
      <c r="D384" s="102"/>
      <c r="E384" s="104"/>
      <c r="F384" s="104"/>
    </row>
    <row r="385" spans="3:6" ht="16.5" x14ac:dyDescent="0.25">
      <c r="C385" s="104"/>
      <c r="D385" s="102"/>
      <c r="E385" s="104"/>
      <c r="F385" s="104"/>
    </row>
    <row r="386" spans="3:6" ht="16.5" x14ac:dyDescent="0.25">
      <c r="C386" s="104"/>
      <c r="D386" s="102"/>
      <c r="E386" s="104"/>
      <c r="F386" s="104"/>
    </row>
    <row r="387" spans="3:6" ht="16.5" x14ac:dyDescent="0.25">
      <c r="C387" s="104"/>
      <c r="D387" s="102"/>
      <c r="E387" s="104"/>
      <c r="F387" s="104"/>
    </row>
    <row r="388" spans="3:6" ht="16.5" x14ac:dyDescent="0.25">
      <c r="C388" s="104"/>
      <c r="D388" s="102"/>
      <c r="E388" s="104"/>
      <c r="F388" s="104"/>
    </row>
    <row r="389" spans="3:6" ht="16.5" x14ac:dyDescent="0.25">
      <c r="C389" s="104"/>
      <c r="D389" s="102"/>
      <c r="E389" s="104"/>
      <c r="F389" s="104"/>
    </row>
    <row r="390" spans="3:6" ht="16.5" x14ac:dyDescent="0.25">
      <c r="C390" s="104"/>
      <c r="D390" s="102"/>
      <c r="E390" s="104"/>
      <c r="F390" s="104"/>
    </row>
    <row r="391" spans="3:6" ht="16.5" x14ac:dyDescent="0.25">
      <c r="C391" s="104"/>
      <c r="D391" s="102"/>
      <c r="E391" s="104"/>
      <c r="F391" s="104"/>
    </row>
    <row r="392" spans="3:6" ht="16.5" x14ac:dyDescent="0.25">
      <c r="C392" s="104"/>
      <c r="D392" s="102"/>
      <c r="E392" s="104"/>
      <c r="F392" s="104"/>
    </row>
    <row r="393" spans="3:6" ht="16.5" x14ac:dyDescent="0.25">
      <c r="C393" s="104"/>
      <c r="D393" s="102"/>
      <c r="E393" s="104"/>
      <c r="F393" s="104"/>
    </row>
    <row r="394" spans="3:6" ht="16.5" x14ac:dyDescent="0.25">
      <c r="C394" s="104"/>
      <c r="D394" s="102"/>
      <c r="E394" s="104"/>
      <c r="F394" s="104"/>
    </row>
    <row r="395" spans="3:6" ht="16.5" x14ac:dyDescent="0.25">
      <c r="C395" s="104"/>
      <c r="D395" s="102"/>
      <c r="E395" s="104"/>
      <c r="F395" s="104"/>
    </row>
    <row r="396" spans="3:6" ht="16.5" x14ac:dyDescent="0.25">
      <c r="C396" s="104"/>
      <c r="D396" s="102"/>
      <c r="E396" s="104"/>
      <c r="F396" s="104"/>
    </row>
    <row r="397" spans="3:6" ht="16.5" x14ac:dyDescent="0.25">
      <c r="C397" s="104"/>
      <c r="D397" s="102"/>
      <c r="E397" s="104"/>
      <c r="F397" s="104"/>
    </row>
    <row r="398" spans="3:6" ht="16.5" x14ac:dyDescent="0.25">
      <c r="C398" s="104"/>
      <c r="D398" s="102"/>
      <c r="E398" s="104"/>
      <c r="F398" s="104"/>
    </row>
    <row r="399" spans="3:6" ht="16.5" x14ac:dyDescent="0.25">
      <c r="C399" s="104"/>
      <c r="D399" s="102"/>
      <c r="E399" s="104"/>
      <c r="F399" s="104"/>
    </row>
    <row r="400" spans="3:6" ht="16.5" x14ac:dyDescent="0.25">
      <c r="C400" s="104"/>
      <c r="D400" s="102"/>
      <c r="E400" s="104"/>
      <c r="F400" s="104"/>
    </row>
    <row r="401" spans="3:6" ht="16.5" x14ac:dyDescent="0.25">
      <c r="C401" s="104"/>
      <c r="D401" s="102"/>
      <c r="E401" s="104"/>
      <c r="F401" s="104"/>
    </row>
    <row r="402" spans="3:6" ht="16.5" x14ac:dyDescent="0.25">
      <c r="C402" s="104"/>
      <c r="D402" s="102"/>
      <c r="E402" s="104"/>
      <c r="F402" s="104"/>
    </row>
    <row r="403" spans="3:6" ht="16.5" x14ac:dyDescent="0.25">
      <c r="C403" s="104"/>
      <c r="D403" s="102"/>
      <c r="E403" s="104"/>
      <c r="F403" s="104"/>
    </row>
    <row r="404" spans="3:6" ht="16.5" x14ac:dyDescent="0.25">
      <c r="C404" s="104"/>
      <c r="D404" s="102"/>
      <c r="E404" s="104"/>
      <c r="F404" s="104"/>
    </row>
    <row r="405" spans="3:6" ht="16.5" x14ac:dyDescent="0.25">
      <c r="C405" s="104"/>
      <c r="D405" s="102"/>
      <c r="E405" s="104"/>
      <c r="F405" s="104"/>
    </row>
    <row r="406" spans="3:6" ht="16.5" x14ac:dyDescent="0.25">
      <c r="C406" s="104"/>
      <c r="D406" s="102"/>
      <c r="E406" s="104"/>
      <c r="F406" s="104"/>
    </row>
    <row r="407" spans="3:6" ht="16.5" x14ac:dyDescent="0.25">
      <c r="C407" s="104"/>
      <c r="D407" s="102"/>
      <c r="E407" s="104"/>
      <c r="F407" s="104"/>
    </row>
    <row r="408" spans="3:6" ht="16.5" x14ac:dyDescent="0.25">
      <c r="C408" s="104"/>
      <c r="D408" s="102"/>
      <c r="E408" s="104"/>
      <c r="F408" s="104"/>
    </row>
    <row r="409" spans="3:6" ht="16.5" x14ac:dyDescent="0.25">
      <c r="C409" s="104"/>
      <c r="D409" s="102"/>
      <c r="E409" s="104"/>
      <c r="F409" s="104"/>
    </row>
    <row r="410" spans="3:6" ht="16.5" x14ac:dyDescent="0.25">
      <c r="C410" s="104"/>
      <c r="D410" s="102"/>
      <c r="E410" s="104"/>
      <c r="F410" s="104"/>
    </row>
    <row r="411" spans="3:6" ht="16.5" x14ac:dyDescent="0.25">
      <c r="C411" s="104"/>
      <c r="D411" s="102"/>
      <c r="E411" s="104"/>
      <c r="F411" s="104"/>
    </row>
    <row r="412" spans="3:6" ht="16.5" x14ac:dyDescent="0.25">
      <c r="C412" s="104"/>
      <c r="D412" s="102"/>
      <c r="E412" s="104"/>
      <c r="F412" s="104"/>
    </row>
    <row r="413" spans="3:6" ht="16.5" x14ac:dyDescent="0.25">
      <c r="C413" s="104"/>
      <c r="D413" s="102"/>
      <c r="E413" s="104"/>
      <c r="F413" s="104"/>
    </row>
    <row r="414" spans="3:6" ht="16.5" x14ac:dyDescent="0.25">
      <c r="C414" s="104"/>
      <c r="D414" s="102"/>
      <c r="E414" s="104"/>
      <c r="F414" s="104"/>
    </row>
    <row r="415" spans="3:6" ht="16.5" x14ac:dyDescent="0.25">
      <c r="C415" s="104"/>
      <c r="D415" s="102"/>
      <c r="E415" s="104"/>
      <c r="F415" s="104"/>
    </row>
    <row r="416" spans="3:6" ht="16.5" x14ac:dyDescent="0.25">
      <c r="C416" s="104"/>
      <c r="D416" s="102"/>
      <c r="E416" s="104"/>
      <c r="F416" s="104"/>
    </row>
    <row r="417" spans="3:6" ht="16.5" x14ac:dyDescent="0.25">
      <c r="C417" s="104"/>
      <c r="D417" s="102"/>
      <c r="E417" s="104"/>
      <c r="F417" s="104"/>
    </row>
    <row r="418" spans="3:6" ht="16.5" x14ac:dyDescent="0.25">
      <c r="C418" s="104"/>
      <c r="D418" s="102"/>
      <c r="E418" s="104"/>
      <c r="F418" s="104"/>
    </row>
    <row r="419" spans="3:6" ht="16.5" x14ac:dyDescent="0.25">
      <c r="C419" s="104"/>
      <c r="D419" s="102"/>
      <c r="E419" s="104"/>
      <c r="F419" s="104"/>
    </row>
    <row r="420" spans="3:6" ht="16.5" x14ac:dyDescent="0.25">
      <c r="C420" s="104"/>
      <c r="D420" s="102"/>
      <c r="E420" s="104"/>
      <c r="F420" s="104"/>
    </row>
    <row r="421" spans="3:6" ht="16.5" x14ac:dyDescent="0.25">
      <c r="C421" s="104"/>
      <c r="D421" s="102"/>
      <c r="E421" s="104"/>
      <c r="F421" s="104"/>
    </row>
    <row r="422" spans="3:6" ht="16.5" x14ac:dyDescent="0.25">
      <c r="C422" s="104"/>
      <c r="D422" s="102"/>
      <c r="E422" s="104"/>
      <c r="F422" s="104"/>
    </row>
    <row r="423" spans="3:6" ht="16.5" x14ac:dyDescent="0.25">
      <c r="C423" s="104"/>
      <c r="D423" s="102"/>
      <c r="E423" s="104"/>
      <c r="F423" s="104"/>
    </row>
    <row r="424" spans="3:6" ht="16.5" x14ac:dyDescent="0.25">
      <c r="C424" s="104"/>
      <c r="D424" s="102"/>
      <c r="E424" s="104"/>
      <c r="F424" s="104"/>
    </row>
    <row r="425" spans="3:6" ht="16.5" x14ac:dyDescent="0.25">
      <c r="C425" s="104"/>
      <c r="D425" s="102"/>
      <c r="E425" s="104"/>
      <c r="F425" s="104"/>
    </row>
    <row r="426" spans="3:6" ht="16.5" x14ac:dyDescent="0.25">
      <c r="C426" s="104"/>
      <c r="D426" s="102"/>
      <c r="E426" s="104"/>
      <c r="F426" s="104"/>
    </row>
    <row r="427" spans="3:6" ht="16.5" x14ac:dyDescent="0.25">
      <c r="C427" s="104"/>
      <c r="D427" s="102"/>
      <c r="E427" s="104"/>
      <c r="F427" s="104"/>
    </row>
    <row r="428" spans="3:6" ht="16.5" x14ac:dyDescent="0.25">
      <c r="C428" s="104"/>
      <c r="D428" s="102"/>
      <c r="E428" s="104"/>
      <c r="F428" s="104"/>
    </row>
    <row r="429" spans="3:6" ht="16.5" x14ac:dyDescent="0.25">
      <c r="C429" s="104"/>
      <c r="D429" s="102"/>
      <c r="E429" s="104"/>
      <c r="F429" s="104"/>
    </row>
    <row r="430" spans="3:6" ht="16.5" x14ac:dyDescent="0.25">
      <c r="C430" s="104"/>
      <c r="D430" s="102"/>
      <c r="E430" s="104"/>
      <c r="F430" s="104"/>
    </row>
    <row r="431" spans="3:6" ht="16.5" x14ac:dyDescent="0.25">
      <c r="C431" s="104"/>
      <c r="D431" s="102"/>
      <c r="E431" s="104"/>
      <c r="F431" s="104"/>
    </row>
    <row r="432" spans="3:6" ht="16.5" x14ac:dyDescent="0.25">
      <c r="C432" s="104"/>
      <c r="D432" s="102"/>
      <c r="E432" s="104"/>
      <c r="F432" s="104"/>
    </row>
    <row r="433" spans="3:6" ht="16.5" x14ac:dyDescent="0.25">
      <c r="C433" s="104"/>
      <c r="D433" s="102"/>
      <c r="E433" s="104"/>
      <c r="F433" s="104"/>
    </row>
    <row r="434" spans="3:6" ht="16.5" x14ac:dyDescent="0.25">
      <c r="C434" s="104"/>
      <c r="D434" s="102"/>
      <c r="E434" s="104"/>
      <c r="F434" s="104"/>
    </row>
    <row r="435" spans="3:6" ht="16.5" x14ac:dyDescent="0.25">
      <c r="C435" s="104"/>
      <c r="D435" s="102"/>
      <c r="E435" s="104"/>
      <c r="F435" s="104"/>
    </row>
    <row r="436" spans="3:6" ht="16.5" x14ac:dyDescent="0.25">
      <c r="C436" s="104"/>
      <c r="D436" s="102"/>
      <c r="E436" s="104"/>
      <c r="F436" s="104"/>
    </row>
    <row r="437" spans="3:6" ht="16.5" x14ac:dyDescent="0.25">
      <c r="C437" s="104"/>
      <c r="D437" s="102"/>
      <c r="E437" s="104"/>
      <c r="F437" s="104"/>
    </row>
    <row r="438" spans="3:6" ht="16.5" x14ac:dyDescent="0.25">
      <c r="C438" s="104"/>
      <c r="D438" s="102"/>
      <c r="E438" s="104"/>
      <c r="F438" s="104"/>
    </row>
    <row r="439" spans="3:6" ht="16.5" x14ac:dyDescent="0.25">
      <c r="C439" s="104"/>
      <c r="D439" s="102"/>
      <c r="E439" s="104"/>
      <c r="F439" s="104"/>
    </row>
    <row r="440" spans="3:6" ht="16.5" x14ac:dyDescent="0.25">
      <c r="C440" s="104"/>
      <c r="D440" s="102"/>
      <c r="E440" s="104"/>
      <c r="F440" s="104"/>
    </row>
    <row r="441" spans="3:6" ht="16.5" x14ac:dyDescent="0.25">
      <c r="C441" s="104"/>
      <c r="D441" s="102"/>
      <c r="E441" s="104"/>
      <c r="F441" s="104"/>
    </row>
    <row r="442" spans="3:6" ht="16.5" x14ac:dyDescent="0.25">
      <c r="C442" s="104"/>
      <c r="D442" s="102"/>
      <c r="E442" s="104"/>
      <c r="F442" s="104"/>
    </row>
    <row r="443" spans="3:6" ht="16.5" x14ac:dyDescent="0.25">
      <c r="C443" s="104"/>
      <c r="D443" s="102"/>
      <c r="E443" s="104"/>
      <c r="F443" s="104"/>
    </row>
    <row r="444" spans="3:6" ht="16.5" x14ac:dyDescent="0.25">
      <c r="C444" s="104"/>
      <c r="D444" s="102"/>
      <c r="E444" s="104"/>
      <c r="F444" s="104"/>
    </row>
    <row r="445" spans="3:6" ht="16.5" x14ac:dyDescent="0.25">
      <c r="C445" s="104"/>
      <c r="D445" s="102"/>
      <c r="E445" s="104"/>
      <c r="F445" s="104"/>
    </row>
    <row r="446" spans="3:6" ht="16.5" x14ac:dyDescent="0.25">
      <c r="C446" s="104"/>
      <c r="D446" s="102"/>
      <c r="E446" s="104"/>
      <c r="F446" s="104"/>
    </row>
    <row r="447" spans="3:6" ht="16.5" x14ac:dyDescent="0.25">
      <c r="C447" s="104"/>
      <c r="D447" s="102"/>
      <c r="E447" s="104"/>
      <c r="F447" s="104"/>
    </row>
    <row r="448" spans="3:6" ht="16.5" x14ac:dyDescent="0.25">
      <c r="C448" s="104"/>
      <c r="D448" s="102"/>
      <c r="E448" s="104"/>
      <c r="F448" s="104"/>
    </row>
    <row r="449" spans="3:6" ht="16.5" x14ac:dyDescent="0.25">
      <c r="C449" s="104"/>
      <c r="D449" s="102"/>
      <c r="E449" s="104"/>
      <c r="F449" s="104"/>
    </row>
    <row r="450" spans="3:6" ht="16.5" x14ac:dyDescent="0.25">
      <c r="C450" s="104"/>
      <c r="D450" s="102"/>
      <c r="E450" s="104"/>
      <c r="F450" s="104"/>
    </row>
    <row r="451" spans="3:6" ht="16.5" x14ac:dyDescent="0.25">
      <c r="C451" s="104"/>
      <c r="D451" s="102"/>
      <c r="E451" s="104"/>
      <c r="F451" s="104"/>
    </row>
    <row r="452" spans="3:6" ht="16.5" x14ac:dyDescent="0.25">
      <c r="C452" s="104"/>
      <c r="D452" s="102"/>
      <c r="E452" s="104"/>
      <c r="F452" s="104"/>
    </row>
    <row r="453" spans="3:6" ht="16.5" x14ac:dyDescent="0.25">
      <c r="C453" s="104"/>
      <c r="D453" s="102"/>
      <c r="E453" s="104"/>
      <c r="F453" s="104"/>
    </row>
    <row r="454" spans="3:6" ht="16.5" x14ac:dyDescent="0.25">
      <c r="C454" s="104"/>
      <c r="D454" s="102"/>
      <c r="E454" s="104"/>
      <c r="F454" s="104"/>
    </row>
    <row r="455" spans="3:6" ht="16.5" x14ac:dyDescent="0.25">
      <c r="C455" s="104"/>
      <c r="D455" s="102"/>
      <c r="E455" s="104"/>
      <c r="F455" s="104"/>
    </row>
    <row r="456" spans="3:6" ht="16.5" x14ac:dyDescent="0.25">
      <c r="C456" s="104"/>
      <c r="D456" s="102"/>
      <c r="E456" s="104"/>
      <c r="F456" s="104"/>
    </row>
    <row r="457" spans="3:6" ht="16.5" x14ac:dyDescent="0.25">
      <c r="C457" s="104"/>
      <c r="D457" s="102"/>
      <c r="E457" s="104"/>
      <c r="F457" s="104"/>
    </row>
    <row r="458" spans="3:6" ht="16.5" x14ac:dyDescent="0.25">
      <c r="C458" s="104"/>
      <c r="D458" s="102"/>
      <c r="E458" s="104"/>
      <c r="F458" s="104"/>
    </row>
    <row r="459" spans="3:6" ht="16.5" x14ac:dyDescent="0.25">
      <c r="C459" s="104"/>
      <c r="D459" s="102"/>
      <c r="E459" s="104"/>
      <c r="F459" s="104"/>
    </row>
    <row r="460" spans="3:6" ht="16.5" x14ac:dyDescent="0.25">
      <c r="C460" s="104"/>
      <c r="D460" s="102"/>
      <c r="E460" s="104"/>
      <c r="F460" s="104"/>
    </row>
    <row r="461" spans="3:6" ht="16.5" x14ac:dyDescent="0.25">
      <c r="C461" s="104"/>
      <c r="D461" s="102"/>
      <c r="E461" s="104"/>
      <c r="F461" s="104"/>
    </row>
    <row r="462" spans="3:6" ht="16.5" x14ac:dyDescent="0.25">
      <c r="C462" s="104"/>
      <c r="D462" s="102"/>
      <c r="E462" s="104"/>
      <c r="F462" s="104"/>
    </row>
    <row r="463" spans="3:6" ht="16.5" x14ac:dyDescent="0.25">
      <c r="C463" s="104"/>
      <c r="D463" s="102"/>
      <c r="E463" s="104"/>
      <c r="F463" s="104"/>
    </row>
    <row r="464" spans="3:6" ht="16.5" x14ac:dyDescent="0.25">
      <c r="C464" s="104"/>
      <c r="D464" s="102"/>
      <c r="E464" s="104"/>
      <c r="F464" s="104"/>
    </row>
    <row r="465" spans="3:6" ht="16.5" x14ac:dyDescent="0.25">
      <c r="C465" s="104"/>
      <c r="D465" s="102"/>
      <c r="E465" s="104"/>
      <c r="F465" s="104"/>
    </row>
    <row r="466" spans="3:6" ht="16.5" x14ac:dyDescent="0.25">
      <c r="C466" s="104"/>
      <c r="D466" s="102"/>
      <c r="E466" s="104"/>
      <c r="F466" s="104"/>
    </row>
    <row r="467" spans="3:6" ht="16.5" x14ac:dyDescent="0.25">
      <c r="C467" s="104"/>
      <c r="D467" s="102"/>
      <c r="E467" s="104"/>
      <c r="F467" s="104"/>
    </row>
    <row r="468" spans="3:6" ht="16.5" x14ac:dyDescent="0.25">
      <c r="C468" s="104"/>
      <c r="D468" s="102"/>
      <c r="E468" s="104"/>
      <c r="F468" s="104"/>
    </row>
    <row r="469" spans="3:6" ht="16.5" x14ac:dyDescent="0.25">
      <c r="C469" s="104"/>
      <c r="D469" s="102"/>
      <c r="E469" s="104"/>
      <c r="F469" s="104"/>
    </row>
    <row r="470" spans="3:6" ht="16.5" x14ac:dyDescent="0.25">
      <c r="C470" s="104"/>
      <c r="D470" s="102"/>
      <c r="E470" s="104"/>
      <c r="F470" s="104"/>
    </row>
    <row r="471" spans="3:6" ht="16.5" x14ac:dyDescent="0.25">
      <c r="C471" s="104"/>
      <c r="D471" s="102"/>
      <c r="E471" s="104"/>
      <c r="F471" s="104"/>
    </row>
    <row r="472" spans="3:6" ht="16.5" x14ac:dyDescent="0.25">
      <c r="C472" s="104"/>
      <c r="D472" s="102"/>
      <c r="E472" s="104"/>
      <c r="F472" s="104"/>
    </row>
    <row r="473" spans="3:6" ht="16.5" x14ac:dyDescent="0.25">
      <c r="C473" s="104"/>
      <c r="D473" s="102"/>
      <c r="E473" s="104"/>
      <c r="F473" s="104"/>
    </row>
    <row r="474" spans="3:6" ht="16.5" x14ac:dyDescent="0.25">
      <c r="C474" s="104"/>
      <c r="D474" s="102"/>
      <c r="E474" s="104"/>
      <c r="F474" s="104"/>
    </row>
    <row r="475" spans="3:6" ht="16.5" x14ac:dyDescent="0.25">
      <c r="C475" s="104"/>
      <c r="D475" s="102"/>
      <c r="E475" s="104"/>
      <c r="F475" s="104"/>
    </row>
    <row r="476" spans="3:6" ht="16.5" x14ac:dyDescent="0.25">
      <c r="C476" s="104"/>
      <c r="D476" s="102"/>
      <c r="E476" s="104"/>
      <c r="F476" s="104"/>
    </row>
    <row r="477" spans="3:6" ht="16.5" x14ac:dyDescent="0.25">
      <c r="C477" s="104"/>
      <c r="D477" s="102"/>
      <c r="E477" s="104"/>
      <c r="F477" s="104"/>
    </row>
    <row r="478" spans="3:6" ht="16.5" x14ac:dyDescent="0.25">
      <c r="C478" s="104"/>
      <c r="D478" s="102"/>
      <c r="E478" s="104"/>
      <c r="F478" s="104"/>
    </row>
    <row r="479" spans="3:6" ht="16.5" x14ac:dyDescent="0.25">
      <c r="C479" s="104"/>
      <c r="D479" s="102"/>
      <c r="E479" s="104"/>
      <c r="F479" s="104"/>
    </row>
    <row r="480" spans="3:6" ht="16.5" x14ac:dyDescent="0.25">
      <c r="C480" s="104"/>
      <c r="D480" s="102"/>
      <c r="E480" s="104"/>
      <c r="F480" s="104"/>
    </row>
    <row r="481" spans="3:6" ht="16.5" x14ac:dyDescent="0.25">
      <c r="C481" s="104"/>
      <c r="D481" s="102"/>
      <c r="E481" s="104"/>
      <c r="F481" s="104"/>
    </row>
    <row r="482" spans="3:6" ht="16.5" x14ac:dyDescent="0.25">
      <c r="C482" s="104"/>
      <c r="D482" s="102"/>
      <c r="E482" s="104"/>
      <c r="F482" s="104"/>
    </row>
    <row r="483" spans="3:6" ht="16.5" x14ac:dyDescent="0.25">
      <c r="C483" s="104"/>
      <c r="D483" s="102"/>
      <c r="E483" s="104"/>
      <c r="F483" s="104"/>
    </row>
    <row r="484" spans="3:6" ht="16.5" x14ac:dyDescent="0.25">
      <c r="C484" s="104"/>
      <c r="D484" s="102"/>
      <c r="E484" s="104"/>
      <c r="F484" s="104"/>
    </row>
    <row r="485" spans="3:6" ht="16.5" x14ac:dyDescent="0.25">
      <c r="C485" s="104"/>
      <c r="D485" s="102"/>
      <c r="E485" s="104"/>
      <c r="F485" s="104"/>
    </row>
    <row r="486" spans="3:6" ht="16.5" x14ac:dyDescent="0.25">
      <c r="C486" s="104"/>
      <c r="D486" s="102"/>
      <c r="E486" s="104"/>
      <c r="F486" s="104"/>
    </row>
    <row r="487" spans="3:6" ht="16.5" x14ac:dyDescent="0.25">
      <c r="C487" s="104"/>
      <c r="D487" s="102"/>
      <c r="E487" s="104"/>
      <c r="F487" s="104"/>
    </row>
    <row r="488" spans="3:6" ht="16.5" x14ac:dyDescent="0.25">
      <c r="C488" s="104"/>
      <c r="D488" s="102"/>
      <c r="E488" s="104"/>
      <c r="F488" s="104"/>
    </row>
    <row r="489" spans="3:6" ht="16.5" x14ac:dyDescent="0.25">
      <c r="C489" s="104"/>
      <c r="D489" s="102"/>
      <c r="E489" s="104"/>
      <c r="F489" s="104"/>
    </row>
    <row r="490" spans="3:6" ht="16.5" x14ac:dyDescent="0.25">
      <c r="C490" s="104"/>
      <c r="D490" s="102"/>
      <c r="E490" s="104"/>
      <c r="F490" s="104"/>
    </row>
    <row r="491" spans="3:6" ht="16.5" x14ac:dyDescent="0.25">
      <c r="C491" s="104"/>
      <c r="D491" s="102"/>
      <c r="E491" s="104"/>
      <c r="F491" s="104"/>
    </row>
    <row r="492" spans="3:6" ht="16.5" x14ac:dyDescent="0.25">
      <c r="C492" s="104"/>
      <c r="D492" s="102"/>
      <c r="E492" s="104"/>
      <c r="F492" s="104"/>
    </row>
    <row r="493" spans="3:6" ht="16.5" x14ac:dyDescent="0.25">
      <c r="C493" s="104"/>
      <c r="D493" s="102"/>
      <c r="E493" s="104"/>
      <c r="F493" s="104"/>
    </row>
    <row r="494" spans="3:6" ht="16.5" x14ac:dyDescent="0.25">
      <c r="C494" s="104"/>
      <c r="D494" s="102"/>
      <c r="E494" s="104"/>
      <c r="F494" s="104"/>
    </row>
    <row r="495" spans="3:6" ht="16.5" x14ac:dyDescent="0.25">
      <c r="C495" s="104"/>
      <c r="D495" s="102"/>
      <c r="E495" s="104"/>
      <c r="F495" s="104"/>
    </row>
    <row r="496" spans="3:6" ht="16.5" x14ac:dyDescent="0.25">
      <c r="C496" s="104"/>
      <c r="D496" s="102"/>
      <c r="E496" s="104"/>
      <c r="F496" s="104"/>
    </row>
    <row r="497" spans="3:6" ht="16.5" x14ac:dyDescent="0.25">
      <c r="C497" s="104"/>
      <c r="D497" s="102"/>
      <c r="E497" s="104"/>
      <c r="F497" s="104"/>
    </row>
    <row r="498" spans="3:6" ht="16.5" x14ac:dyDescent="0.25">
      <c r="C498" s="104"/>
      <c r="D498" s="102"/>
      <c r="E498" s="104"/>
      <c r="F498" s="104"/>
    </row>
    <row r="499" spans="3:6" ht="16.5" x14ac:dyDescent="0.25">
      <c r="C499" s="104"/>
      <c r="D499" s="102"/>
      <c r="E499" s="104"/>
      <c r="F499" s="104"/>
    </row>
    <row r="500" spans="3:6" ht="16.5" x14ac:dyDescent="0.25">
      <c r="C500" s="104"/>
      <c r="D500" s="102"/>
      <c r="E500" s="104"/>
      <c r="F500" s="104"/>
    </row>
    <row r="501" spans="3:6" ht="16.5" x14ac:dyDescent="0.25">
      <c r="C501" s="104"/>
      <c r="D501" s="102"/>
      <c r="E501" s="104"/>
      <c r="F501" s="104"/>
    </row>
    <row r="502" spans="3:6" ht="16.5" x14ac:dyDescent="0.25">
      <c r="C502" s="104"/>
      <c r="D502" s="102"/>
      <c r="E502" s="104"/>
      <c r="F502" s="104"/>
    </row>
    <row r="503" spans="3:6" ht="16.5" x14ac:dyDescent="0.25">
      <c r="C503" s="104"/>
      <c r="D503" s="102"/>
      <c r="E503" s="104"/>
      <c r="F503" s="104"/>
    </row>
    <row r="504" spans="3:6" ht="16.5" x14ac:dyDescent="0.25">
      <c r="C504" s="104"/>
      <c r="D504" s="102"/>
      <c r="E504" s="104"/>
      <c r="F504" s="104"/>
    </row>
    <row r="505" spans="3:6" ht="16.5" x14ac:dyDescent="0.25">
      <c r="C505" s="104"/>
      <c r="D505" s="102"/>
      <c r="E505" s="104"/>
      <c r="F505" s="104"/>
    </row>
    <row r="506" spans="3:6" ht="16.5" x14ac:dyDescent="0.25">
      <c r="C506" s="104"/>
      <c r="D506" s="102"/>
      <c r="E506" s="104"/>
      <c r="F506" s="104"/>
    </row>
    <row r="507" spans="3:6" ht="16.5" x14ac:dyDescent="0.25">
      <c r="C507" s="104"/>
      <c r="D507" s="102"/>
      <c r="E507" s="104"/>
      <c r="F507" s="104"/>
    </row>
    <row r="508" spans="3:6" ht="16.5" x14ac:dyDescent="0.25">
      <c r="C508" s="104"/>
      <c r="D508" s="102"/>
      <c r="E508" s="104"/>
      <c r="F508" s="104"/>
    </row>
    <row r="509" spans="3:6" ht="16.5" x14ac:dyDescent="0.25">
      <c r="C509" s="104"/>
      <c r="D509" s="102"/>
      <c r="E509" s="104"/>
      <c r="F509" s="104"/>
    </row>
    <row r="510" spans="3:6" ht="16.5" x14ac:dyDescent="0.25">
      <c r="C510" s="104"/>
      <c r="D510" s="102"/>
      <c r="E510" s="104"/>
      <c r="F510" s="104"/>
    </row>
    <row r="511" spans="3:6" ht="16.5" x14ac:dyDescent="0.25">
      <c r="C511" s="104"/>
      <c r="D511" s="102"/>
      <c r="E511" s="104"/>
      <c r="F511" s="104"/>
    </row>
    <row r="512" spans="3:6" ht="16.5" x14ac:dyDescent="0.25">
      <c r="C512" s="104"/>
      <c r="D512" s="102"/>
      <c r="E512" s="104"/>
      <c r="F512" s="104"/>
    </row>
    <row r="513" spans="3:6" ht="16.5" x14ac:dyDescent="0.25">
      <c r="C513" s="104"/>
      <c r="D513" s="102"/>
      <c r="E513" s="104"/>
      <c r="F513" s="104"/>
    </row>
    <row r="514" spans="3:6" ht="16.5" x14ac:dyDescent="0.25">
      <c r="C514" s="104"/>
      <c r="D514" s="102"/>
      <c r="E514" s="104"/>
      <c r="F514" s="104"/>
    </row>
    <row r="515" spans="3:6" ht="16.5" x14ac:dyDescent="0.25">
      <c r="C515" s="104"/>
      <c r="D515" s="102"/>
      <c r="E515" s="104"/>
      <c r="F515" s="104"/>
    </row>
    <row r="516" spans="3:6" ht="16.5" x14ac:dyDescent="0.25">
      <c r="C516" s="104"/>
      <c r="D516" s="102"/>
      <c r="E516" s="104"/>
      <c r="F516" s="104"/>
    </row>
    <row r="517" spans="3:6" ht="16.5" x14ac:dyDescent="0.25">
      <c r="C517" s="104"/>
      <c r="D517" s="102"/>
      <c r="E517" s="104"/>
      <c r="F517" s="104"/>
    </row>
    <row r="518" spans="3:6" ht="16.5" x14ac:dyDescent="0.25">
      <c r="C518" s="104"/>
      <c r="D518" s="102"/>
      <c r="E518" s="104"/>
      <c r="F518" s="104"/>
    </row>
    <row r="519" spans="3:6" ht="16.5" x14ac:dyDescent="0.25">
      <c r="C519" s="104"/>
      <c r="D519" s="102"/>
      <c r="E519" s="104"/>
      <c r="F519" s="104"/>
    </row>
    <row r="520" spans="3:6" ht="16.5" x14ac:dyDescent="0.25">
      <c r="C520" s="104"/>
      <c r="D520" s="102"/>
      <c r="E520" s="104"/>
      <c r="F520" s="104"/>
    </row>
    <row r="521" spans="3:6" ht="16.5" x14ac:dyDescent="0.25">
      <c r="C521" s="104"/>
      <c r="D521" s="102"/>
      <c r="E521" s="104"/>
      <c r="F521" s="104"/>
    </row>
    <row r="522" spans="3:6" ht="16.5" x14ac:dyDescent="0.25">
      <c r="C522" s="104"/>
      <c r="D522" s="102"/>
      <c r="E522" s="104"/>
      <c r="F522" s="104"/>
    </row>
    <row r="523" spans="3:6" ht="16.5" x14ac:dyDescent="0.25">
      <c r="C523" s="104"/>
      <c r="D523" s="102"/>
      <c r="E523" s="104"/>
      <c r="F523" s="104"/>
    </row>
    <row r="524" spans="3:6" ht="16.5" x14ac:dyDescent="0.25">
      <c r="C524" s="104"/>
      <c r="D524" s="102"/>
      <c r="E524" s="104"/>
      <c r="F524" s="104"/>
    </row>
    <row r="525" spans="3:6" ht="16.5" x14ac:dyDescent="0.25">
      <c r="C525" s="104"/>
      <c r="D525" s="102"/>
      <c r="E525" s="104"/>
      <c r="F525" s="104"/>
    </row>
    <row r="526" spans="3:6" ht="16.5" x14ac:dyDescent="0.25">
      <c r="C526" s="104"/>
      <c r="D526" s="102"/>
      <c r="E526" s="104"/>
      <c r="F526" s="104"/>
    </row>
    <row r="527" spans="3:6" ht="16.5" x14ac:dyDescent="0.25">
      <c r="C527" s="104"/>
      <c r="D527" s="102"/>
      <c r="E527" s="104"/>
      <c r="F527" s="104"/>
    </row>
    <row r="528" spans="3:6" ht="16.5" x14ac:dyDescent="0.25">
      <c r="C528" s="104"/>
      <c r="D528" s="102"/>
      <c r="E528" s="104"/>
      <c r="F528" s="104"/>
    </row>
    <row r="529" spans="3:6" ht="16.5" x14ac:dyDescent="0.25">
      <c r="C529" s="104"/>
      <c r="D529" s="102"/>
      <c r="E529" s="104"/>
      <c r="F529" s="104"/>
    </row>
    <row r="530" spans="3:6" ht="16.5" x14ac:dyDescent="0.25">
      <c r="C530" s="104"/>
      <c r="D530" s="102"/>
      <c r="E530" s="104"/>
      <c r="F530" s="104"/>
    </row>
    <row r="531" spans="3:6" ht="16.5" x14ac:dyDescent="0.25">
      <c r="C531" s="104"/>
      <c r="D531" s="102"/>
      <c r="E531" s="104"/>
      <c r="F531" s="104"/>
    </row>
    <row r="532" spans="3:6" ht="16.5" x14ac:dyDescent="0.25">
      <c r="C532" s="104"/>
      <c r="D532" s="102"/>
      <c r="E532" s="104"/>
      <c r="F532" s="104"/>
    </row>
    <row r="533" spans="3:6" ht="16.5" x14ac:dyDescent="0.25">
      <c r="C533" s="104"/>
      <c r="D533" s="102"/>
      <c r="E533" s="104"/>
      <c r="F533" s="104"/>
    </row>
    <row r="534" spans="3:6" ht="16.5" x14ac:dyDescent="0.25">
      <c r="C534" s="104"/>
      <c r="D534" s="102"/>
      <c r="E534" s="104"/>
      <c r="F534" s="104"/>
    </row>
    <row r="535" spans="3:6" ht="16.5" x14ac:dyDescent="0.25">
      <c r="C535" s="104"/>
      <c r="D535" s="102"/>
      <c r="E535" s="104"/>
      <c r="F535" s="104"/>
    </row>
    <row r="536" spans="3:6" ht="16.5" x14ac:dyDescent="0.25">
      <c r="C536" s="104"/>
      <c r="D536" s="102"/>
      <c r="E536" s="104"/>
      <c r="F536" s="104"/>
    </row>
    <row r="537" spans="3:6" ht="16.5" x14ac:dyDescent="0.25">
      <c r="C537" s="104"/>
      <c r="D537" s="102"/>
      <c r="E537" s="104"/>
      <c r="F537" s="104"/>
    </row>
    <row r="538" spans="3:6" ht="16.5" x14ac:dyDescent="0.25">
      <c r="C538" s="104"/>
      <c r="D538" s="102"/>
      <c r="E538" s="104"/>
      <c r="F538" s="104"/>
    </row>
    <row r="539" spans="3:6" ht="16.5" x14ac:dyDescent="0.25">
      <c r="C539" s="104"/>
      <c r="D539" s="102"/>
      <c r="E539" s="104"/>
      <c r="F539" s="104"/>
    </row>
    <row r="540" spans="3:6" ht="16.5" x14ac:dyDescent="0.25">
      <c r="C540" s="104"/>
      <c r="D540" s="102"/>
      <c r="E540" s="104"/>
      <c r="F540" s="104"/>
    </row>
    <row r="541" spans="3:6" ht="16.5" x14ac:dyDescent="0.25">
      <c r="C541" s="104"/>
      <c r="D541" s="102"/>
      <c r="E541" s="104"/>
      <c r="F541" s="104"/>
    </row>
    <row r="542" spans="3:6" ht="16.5" x14ac:dyDescent="0.25">
      <c r="C542" s="104"/>
      <c r="D542" s="102"/>
      <c r="E542" s="104"/>
      <c r="F542" s="104"/>
    </row>
    <row r="543" spans="3:6" ht="16.5" x14ac:dyDescent="0.25">
      <c r="C543" s="104"/>
      <c r="D543" s="102"/>
      <c r="E543" s="104"/>
      <c r="F543" s="104"/>
    </row>
    <row r="544" spans="3:6" ht="16.5" x14ac:dyDescent="0.25">
      <c r="C544" s="104"/>
      <c r="D544" s="102"/>
      <c r="E544" s="104"/>
      <c r="F544" s="104"/>
    </row>
    <row r="545" spans="3:6" ht="16.5" x14ac:dyDescent="0.25">
      <c r="C545" s="104"/>
      <c r="D545" s="102"/>
      <c r="E545" s="104"/>
      <c r="F545" s="104"/>
    </row>
    <row r="546" spans="3:6" ht="16.5" x14ac:dyDescent="0.25">
      <c r="C546" s="104"/>
      <c r="D546" s="102"/>
      <c r="E546" s="104"/>
      <c r="F546" s="104"/>
    </row>
    <row r="547" spans="3:6" ht="16.5" x14ac:dyDescent="0.25">
      <c r="C547" s="104"/>
      <c r="D547" s="102"/>
      <c r="E547" s="104"/>
      <c r="F547" s="104"/>
    </row>
    <row r="548" spans="3:6" ht="16.5" x14ac:dyDescent="0.25">
      <c r="C548" s="104"/>
      <c r="D548" s="102"/>
      <c r="E548" s="104"/>
      <c r="F548" s="104"/>
    </row>
    <row r="549" spans="3:6" ht="16.5" x14ac:dyDescent="0.25">
      <c r="C549" s="104"/>
      <c r="D549" s="102"/>
      <c r="E549" s="104"/>
      <c r="F549" s="104"/>
    </row>
    <row r="550" spans="3:6" ht="16.5" x14ac:dyDescent="0.25">
      <c r="C550" s="104"/>
      <c r="D550" s="102"/>
      <c r="E550" s="104"/>
      <c r="F550" s="104"/>
    </row>
    <row r="551" spans="3:6" ht="16.5" x14ac:dyDescent="0.25">
      <c r="C551" s="104"/>
      <c r="D551" s="102"/>
      <c r="E551" s="104"/>
      <c r="F551" s="104"/>
    </row>
    <row r="552" spans="3:6" ht="16.5" x14ac:dyDescent="0.25">
      <c r="C552" s="104"/>
      <c r="D552" s="102"/>
      <c r="E552" s="104"/>
      <c r="F552" s="104"/>
    </row>
    <row r="553" spans="3:6" ht="16.5" x14ac:dyDescent="0.25">
      <c r="C553" s="104"/>
      <c r="D553" s="102"/>
      <c r="E553" s="104"/>
      <c r="F553" s="104"/>
    </row>
    <row r="554" spans="3:6" ht="16.5" x14ac:dyDescent="0.25">
      <c r="C554" s="104"/>
      <c r="D554" s="102"/>
      <c r="E554" s="104"/>
      <c r="F554" s="104"/>
    </row>
    <row r="555" spans="3:6" ht="16.5" x14ac:dyDescent="0.25">
      <c r="C555" s="104"/>
      <c r="D555" s="102"/>
      <c r="E555" s="104"/>
      <c r="F555" s="104"/>
    </row>
    <row r="556" spans="3:6" ht="16.5" x14ac:dyDescent="0.25">
      <c r="C556" s="104"/>
      <c r="D556" s="102"/>
      <c r="E556" s="104"/>
      <c r="F556" s="104"/>
    </row>
    <row r="557" spans="3:6" ht="16.5" x14ac:dyDescent="0.25">
      <c r="C557" s="104"/>
      <c r="D557" s="102"/>
      <c r="E557" s="104"/>
      <c r="F557" s="104"/>
    </row>
    <row r="558" spans="3:6" ht="16.5" x14ac:dyDescent="0.25">
      <c r="C558" s="104"/>
      <c r="D558" s="102"/>
      <c r="E558" s="104"/>
      <c r="F558" s="104"/>
    </row>
    <row r="559" spans="3:6" ht="16.5" x14ac:dyDescent="0.25">
      <c r="C559" s="104"/>
      <c r="D559" s="102"/>
      <c r="E559" s="104"/>
      <c r="F559" s="104"/>
    </row>
    <row r="560" spans="3:6" ht="16.5" x14ac:dyDescent="0.25">
      <c r="C560" s="104"/>
      <c r="D560" s="102"/>
      <c r="E560" s="104"/>
      <c r="F560" s="104"/>
    </row>
    <row r="561" spans="3:6" ht="16.5" x14ac:dyDescent="0.25">
      <c r="C561" s="104"/>
      <c r="D561" s="102"/>
      <c r="E561" s="104"/>
      <c r="F561" s="104"/>
    </row>
    <row r="562" spans="3:6" ht="16.5" x14ac:dyDescent="0.25">
      <c r="C562" s="104"/>
      <c r="D562" s="102"/>
      <c r="E562" s="104"/>
      <c r="F562" s="104"/>
    </row>
    <row r="563" spans="3:6" ht="16.5" x14ac:dyDescent="0.25">
      <c r="C563" s="104"/>
      <c r="D563" s="102"/>
      <c r="E563" s="104"/>
      <c r="F563" s="104"/>
    </row>
    <row r="564" spans="3:6" ht="16.5" x14ac:dyDescent="0.25">
      <c r="C564" s="104"/>
      <c r="D564" s="102"/>
      <c r="E564" s="104"/>
      <c r="F564" s="104"/>
    </row>
    <row r="565" spans="3:6" ht="16.5" x14ac:dyDescent="0.25">
      <c r="C565" s="104"/>
      <c r="D565" s="102"/>
      <c r="E565" s="104"/>
      <c r="F565" s="104"/>
    </row>
    <row r="566" spans="3:6" ht="16.5" x14ac:dyDescent="0.25">
      <c r="C566" s="104"/>
      <c r="D566" s="102"/>
      <c r="E566" s="104"/>
      <c r="F566" s="104"/>
    </row>
    <row r="567" spans="3:6" ht="16.5" x14ac:dyDescent="0.25">
      <c r="C567" s="104"/>
      <c r="D567" s="102"/>
      <c r="E567" s="104"/>
      <c r="F567" s="104"/>
    </row>
    <row r="568" spans="3:6" ht="16.5" x14ac:dyDescent="0.25">
      <c r="C568" s="104"/>
      <c r="D568" s="102"/>
      <c r="E568" s="104"/>
      <c r="F568" s="104"/>
    </row>
    <row r="569" spans="3:6" ht="16.5" x14ac:dyDescent="0.25">
      <c r="C569" s="104"/>
      <c r="D569" s="102"/>
      <c r="E569" s="104"/>
      <c r="F569" s="104"/>
    </row>
    <row r="570" spans="3:6" ht="16.5" x14ac:dyDescent="0.25">
      <c r="C570" s="104"/>
      <c r="D570" s="102"/>
      <c r="E570" s="104"/>
      <c r="F570" s="104"/>
    </row>
    <row r="571" spans="3:6" ht="16.5" x14ac:dyDescent="0.25">
      <c r="C571" s="104"/>
      <c r="D571" s="102"/>
      <c r="E571" s="104"/>
      <c r="F571" s="104"/>
    </row>
    <row r="572" spans="3:6" ht="16.5" x14ac:dyDescent="0.25">
      <c r="C572" s="104"/>
      <c r="D572" s="102"/>
      <c r="E572" s="104"/>
      <c r="F572" s="104"/>
    </row>
    <row r="573" spans="3:6" ht="16.5" x14ac:dyDescent="0.25">
      <c r="C573" s="104"/>
      <c r="D573" s="102"/>
      <c r="E573" s="104"/>
      <c r="F573" s="104"/>
    </row>
    <row r="574" spans="3:6" ht="16.5" x14ac:dyDescent="0.25">
      <c r="C574" s="104"/>
      <c r="D574" s="102"/>
      <c r="E574" s="104"/>
      <c r="F574" s="104"/>
    </row>
    <row r="575" spans="3:6" ht="16.5" x14ac:dyDescent="0.25">
      <c r="C575" s="104"/>
      <c r="D575" s="102"/>
      <c r="E575" s="104"/>
      <c r="F575" s="104"/>
    </row>
    <row r="576" spans="3:6" ht="16.5" x14ac:dyDescent="0.25">
      <c r="C576" s="104"/>
      <c r="D576" s="102"/>
      <c r="E576" s="104"/>
      <c r="F576" s="104"/>
    </row>
    <row r="577" spans="3:6" ht="16.5" x14ac:dyDescent="0.25">
      <c r="C577" s="104"/>
      <c r="D577" s="102"/>
      <c r="E577" s="104"/>
      <c r="F577" s="104"/>
    </row>
    <row r="578" spans="3:6" ht="16.5" x14ac:dyDescent="0.25">
      <c r="C578" s="104"/>
      <c r="D578" s="102"/>
      <c r="E578" s="104"/>
      <c r="F578" s="104"/>
    </row>
    <row r="579" spans="3:6" ht="16.5" x14ac:dyDescent="0.25">
      <c r="C579" s="104"/>
      <c r="D579" s="102"/>
      <c r="E579" s="104"/>
      <c r="F579" s="104"/>
    </row>
    <row r="580" spans="3:6" ht="16.5" x14ac:dyDescent="0.25">
      <c r="C580" s="104"/>
      <c r="D580" s="102"/>
      <c r="E580" s="104"/>
      <c r="F580" s="104"/>
    </row>
    <row r="581" spans="3:6" ht="16.5" x14ac:dyDescent="0.25">
      <c r="C581" s="104"/>
      <c r="D581" s="102"/>
      <c r="E581" s="104"/>
      <c r="F581" s="104"/>
    </row>
    <row r="582" spans="3:6" ht="16.5" x14ac:dyDescent="0.25">
      <c r="C582" s="104"/>
      <c r="D582" s="102"/>
      <c r="E582" s="104"/>
      <c r="F582" s="104"/>
    </row>
    <row r="583" spans="3:6" ht="16.5" x14ac:dyDescent="0.25">
      <c r="C583" s="104"/>
      <c r="D583" s="102"/>
      <c r="E583" s="104"/>
      <c r="F583" s="104"/>
    </row>
    <row r="584" spans="3:6" ht="16.5" x14ac:dyDescent="0.25">
      <c r="C584" s="104"/>
      <c r="D584" s="102"/>
      <c r="E584" s="104"/>
      <c r="F584" s="104"/>
    </row>
    <row r="585" spans="3:6" ht="16.5" x14ac:dyDescent="0.25">
      <c r="C585" s="104"/>
      <c r="D585" s="102"/>
      <c r="E585" s="104"/>
      <c r="F585" s="104"/>
    </row>
    <row r="586" spans="3:6" ht="16.5" x14ac:dyDescent="0.25">
      <c r="C586" s="104"/>
      <c r="D586" s="102"/>
      <c r="E586" s="104"/>
      <c r="F586" s="104"/>
    </row>
    <row r="587" spans="3:6" ht="16.5" x14ac:dyDescent="0.25">
      <c r="C587" s="104"/>
      <c r="D587" s="102"/>
      <c r="E587" s="104"/>
      <c r="F587" s="104"/>
    </row>
    <row r="588" spans="3:6" ht="16.5" x14ac:dyDescent="0.25">
      <c r="C588" s="104"/>
      <c r="D588" s="102"/>
      <c r="E588" s="104"/>
      <c r="F588" s="104"/>
    </row>
    <row r="589" spans="3:6" ht="16.5" x14ac:dyDescent="0.25">
      <c r="C589" s="104"/>
      <c r="D589" s="102"/>
      <c r="E589" s="104"/>
      <c r="F589" s="104"/>
    </row>
    <row r="590" spans="3:6" ht="16.5" x14ac:dyDescent="0.25">
      <c r="C590" s="104"/>
      <c r="D590" s="102"/>
      <c r="E590" s="104"/>
      <c r="F590" s="104"/>
    </row>
    <row r="591" spans="3:6" ht="16.5" x14ac:dyDescent="0.25">
      <c r="C591" s="104"/>
      <c r="D591" s="102"/>
      <c r="E591" s="104"/>
      <c r="F591" s="104"/>
    </row>
    <row r="592" spans="3:6" ht="16.5" x14ac:dyDescent="0.25">
      <c r="C592" s="104"/>
      <c r="D592" s="102"/>
      <c r="E592" s="104"/>
      <c r="F592" s="104"/>
    </row>
    <row r="593" spans="3:6" ht="16.5" x14ac:dyDescent="0.25">
      <c r="C593" s="104"/>
      <c r="D593" s="102"/>
      <c r="E593" s="104"/>
      <c r="F593" s="104"/>
    </row>
    <row r="594" spans="3:6" ht="16.5" x14ac:dyDescent="0.25">
      <c r="C594" s="104"/>
      <c r="D594" s="102"/>
      <c r="E594" s="104"/>
      <c r="F594" s="104"/>
    </row>
    <row r="595" spans="3:6" ht="16.5" x14ac:dyDescent="0.25">
      <c r="C595" s="104"/>
      <c r="D595" s="102"/>
      <c r="E595" s="104"/>
      <c r="F595" s="104"/>
    </row>
    <row r="596" spans="3:6" ht="16.5" x14ac:dyDescent="0.25">
      <c r="C596" s="104"/>
      <c r="D596" s="102"/>
      <c r="E596" s="104"/>
      <c r="F596" s="104"/>
    </row>
    <row r="597" spans="3:6" ht="16.5" x14ac:dyDescent="0.25">
      <c r="C597" s="104"/>
      <c r="D597" s="102"/>
      <c r="E597" s="104"/>
      <c r="F597" s="104"/>
    </row>
    <row r="598" spans="3:6" ht="16.5" x14ac:dyDescent="0.25">
      <c r="C598" s="104"/>
      <c r="D598" s="102"/>
      <c r="E598" s="104"/>
      <c r="F598" s="104"/>
    </row>
    <row r="599" spans="3:6" ht="16.5" x14ac:dyDescent="0.25">
      <c r="C599" s="104"/>
      <c r="D599" s="102"/>
      <c r="E599" s="104"/>
      <c r="F599" s="104"/>
    </row>
    <row r="600" spans="3:6" ht="16.5" x14ac:dyDescent="0.25">
      <c r="C600" s="104"/>
      <c r="D600" s="102"/>
      <c r="E600" s="104"/>
      <c r="F600" s="104"/>
    </row>
    <row r="601" spans="3:6" ht="16.5" x14ac:dyDescent="0.25">
      <c r="C601" s="104"/>
      <c r="D601" s="102"/>
      <c r="E601" s="104"/>
      <c r="F601" s="104"/>
    </row>
    <row r="602" spans="3:6" ht="16.5" x14ac:dyDescent="0.25">
      <c r="C602" s="104"/>
      <c r="D602" s="102"/>
      <c r="E602" s="104"/>
      <c r="F602" s="104"/>
    </row>
    <row r="603" spans="3:6" ht="16.5" x14ac:dyDescent="0.25">
      <c r="C603" s="104"/>
      <c r="D603" s="102"/>
      <c r="E603" s="104"/>
      <c r="F603" s="104"/>
    </row>
    <row r="604" spans="3:6" ht="16.5" x14ac:dyDescent="0.25">
      <c r="C604" s="104"/>
      <c r="D604" s="102"/>
      <c r="E604" s="104"/>
      <c r="F604" s="104"/>
    </row>
    <row r="605" spans="3:6" ht="16.5" x14ac:dyDescent="0.25">
      <c r="C605" s="104"/>
      <c r="D605" s="102"/>
      <c r="E605" s="104"/>
      <c r="F605" s="104"/>
    </row>
    <row r="606" spans="3:6" ht="16.5" x14ac:dyDescent="0.25">
      <c r="C606" s="104"/>
      <c r="D606" s="102"/>
      <c r="E606" s="104"/>
      <c r="F606" s="104"/>
    </row>
    <row r="607" spans="3:6" ht="16.5" x14ac:dyDescent="0.25">
      <c r="C607" s="104"/>
      <c r="D607" s="102"/>
      <c r="E607" s="104"/>
      <c r="F607" s="104"/>
    </row>
    <row r="608" spans="3:6" ht="16.5" x14ac:dyDescent="0.25">
      <c r="C608" s="104"/>
      <c r="D608" s="102"/>
      <c r="E608" s="104"/>
      <c r="F608" s="104"/>
    </row>
    <row r="609" spans="3:6" ht="16.5" x14ac:dyDescent="0.25">
      <c r="C609" s="104"/>
      <c r="D609" s="102"/>
      <c r="E609" s="104"/>
      <c r="F609" s="104"/>
    </row>
    <row r="610" spans="3:6" ht="16.5" x14ac:dyDescent="0.25">
      <c r="C610" s="104"/>
      <c r="D610" s="102"/>
      <c r="E610" s="104"/>
      <c r="F610" s="104"/>
    </row>
    <row r="611" spans="3:6" ht="16.5" x14ac:dyDescent="0.25">
      <c r="C611" s="104"/>
      <c r="D611" s="102"/>
      <c r="E611" s="104"/>
      <c r="F611" s="104"/>
    </row>
    <row r="612" spans="3:6" ht="16.5" x14ac:dyDescent="0.25">
      <c r="C612" s="104"/>
      <c r="D612" s="102"/>
      <c r="E612" s="104"/>
      <c r="F612" s="104"/>
    </row>
    <row r="613" spans="3:6" ht="16.5" x14ac:dyDescent="0.25">
      <c r="C613" s="104"/>
      <c r="D613" s="102"/>
      <c r="E613" s="104"/>
      <c r="F613" s="104"/>
    </row>
    <row r="614" spans="3:6" ht="16.5" x14ac:dyDescent="0.25">
      <c r="C614" s="104"/>
      <c r="D614" s="102"/>
      <c r="E614" s="104"/>
      <c r="F614" s="104"/>
    </row>
    <row r="615" spans="3:6" ht="16.5" x14ac:dyDescent="0.25">
      <c r="C615" s="104"/>
      <c r="D615" s="102"/>
      <c r="E615" s="104"/>
      <c r="F615" s="104"/>
    </row>
    <row r="616" spans="3:6" ht="16.5" x14ac:dyDescent="0.25">
      <c r="C616" s="104"/>
      <c r="D616" s="102"/>
      <c r="E616" s="104"/>
      <c r="F616" s="104"/>
    </row>
    <row r="617" spans="3:6" ht="16.5" x14ac:dyDescent="0.25">
      <c r="C617" s="104"/>
      <c r="D617" s="102"/>
      <c r="E617" s="104"/>
      <c r="F617" s="104"/>
    </row>
    <row r="618" spans="3:6" ht="16.5" x14ac:dyDescent="0.25">
      <c r="C618" s="104"/>
      <c r="D618" s="102"/>
      <c r="E618" s="104"/>
      <c r="F618" s="104"/>
    </row>
    <row r="619" spans="3:6" ht="16.5" x14ac:dyDescent="0.25">
      <c r="C619" s="104"/>
      <c r="D619" s="102"/>
      <c r="E619" s="104"/>
      <c r="F619" s="104"/>
    </row>
    <row r="620" spans="3:6" ht="16.5" x14ac:dyDescent="0.25">
      <c r="C620" s="104"/>
      <c r="D620" s="102"/>
      <c r="E620" s="104"/>
      <c r="F620" s="104"/>
    </row>
    <row r="621" spans="3:6" ht="16.5" x14ac:dyDescent="0.25">
      <c r="C621" s="104"/>
      <c r="D621" s="102"/>
      <c r="E621" s="104"/>
      <c r="F621" s="104"/>
    </row>
    <row r="622" spans="3:6" ht="16.5" x14ac:dyDescent="0.25">
      <c r="C622" s="104"/>
      <c r="D622" s="102"/>
      <c r="E622" s="104"/>
      <c r="F622" s="104"/>
    </row>
    <row r="623" spans="3:6" ht="16.5" x14ac:dyDescent="0.25">
      <c r="C623" s="104"/>
      <c r="D623" s="102"/>
      <c r="E623" s="104"/>
      <c r="F623" s="104"/>
    </row>
    <row r="624" spans="3:6" ht="16.5" x14ac:dyDescent="0.25">
      <c r="C624" s="104"/>
      <c r="D624" s="102"/>
      <c r="E624" s="104"/>
      <c r="F624" s="104"/>
    </row>
    <row r="625" spans="3:6" ht="16.5" x14ac:dyDescent="0.25">
      <c r="C625" s="104"/>
      <c r="D625" s="102"/>
      <c r="E625" s="104"/>
      <c r="F625" s="104"/>
    </row>
    <row r="626" spans="3:6" ht="16.5" x14ac:dyDescent="0.25">
      <c r="C626" s="104"/>
      <c r="D626" s="102"/>
      <c r="E626" s="104"/>
      <c r="F626" s="104"/>
    </row>
    <row r="627" spans="3:6" ht="16.5" x14ac:dyDescent="0.25">
      <c r="C627" s="104"/>
      <c r="D627" s="102"/>
      <c r="E627" s="104"/>
      <c r="F627" s="104"/>
    </row>
    <row r="628" spans="3:6" ht="16.5" x14ac:dyDescent="0.25">
      <c r="C628" s="104"/>
      <c r="D628" s="102"/>
      <c r="E628" s="104"/>
      <c r="F628" s="104"/>
    </row>
    <row r="629" spans="3:6" ht="16.5" x14ac:dyDescent="0.25">
      <c r="C629" s="104"/>
      <c r="D629" s="102"/>
      <c r="E629" s="104"/>
      <c r="F629" s="104"/>
    </row>
    <row r="630" spans="3:6" ht="16.5" x14ac:dyDescent="0.25">
      <c r="C630" s="104"/>
      <c r="D630" s="102"/>
      <c r="E630" s="104"/>
      <c r="F630" s="104"/>
    </row>
    <row r="631" spans="3:6" ht="16.5" x14ac:dyDescent="0.25">
      <c r="C631" s="104"/>
      <c r="D631" s="102"/>
      <c r="E631" s="104"/>
      <c r="F631" s="104"/>
    </row>
    <row r="632" spans="3:6" ht="16.5" x14ac:dyDescent="0.25">
      <c r="C632" s="104"/>
      <c r="D632" s="102"/>
      <c r="E632" s="104"/>
      <c r="F632" s="104"/>
    </row>
    <row r="633" spans="3:6" ht="16.5" x14ac:dyDescent="0.25">
      <c r="C633" s="104"/>
      <c r="D633" s="102"/>
      <c r="E633" s="104"/>
      <c r="F633" s="104"/>
    </row>
    <row r="634" spans="3:6" ht="16.5" x14ac:dyDescent="0.25">
      <c r="C634" s="104"/>
      <c r="D634" s="102"/>
      <c r="E634" s="104"/>
      <c r="F634" s="104"/>
    </row>
    <row r="635" spans="3:6" ht="16.5" x14ac:dyDescent="0.25">
      <c r="C635" s="104"/>
      <c r="D635" s="102"/>
      <c r="E635" s="104"/>
      <c r="F635" s="104"/>
    </row>
    <row r="636" spans="3:6" ht="16.5" x14ac:dyDescent="0.25">
      <c r="C636" s="104"/>
      <c r="D636" s="102"/>
      <c r="E636" s="104"/>
      <c r="F636" s="104"/>
    </row>
    <row r="637" spans="3:6" ht="16.5" x14ac:dyDescent="0.25">
      <c r="C637" s="104"/>
      <c r="D637" s="102"/>
      <c r="E637" s="104"/>
      <c r="F637" s="104"/>
    </row>
    <row r="638" spans="3:6" ht="16.5" x14ac:dyDescent="0.25">
      <c r="C638" s="104"/>
      <c r="D638" s="102"/>
      <c r="E638" s="104"/>
      <c r="F638" s="104"/>
    </row>
    <row r="639" spans="3:6" ht="16.5" x14ac:dyDescent="0.25">
      <c r="C639" s="104"/>
      <c r="D639" s="102"/>
      <c r="E639" s="104"/>
      <c r="F639" s="104"/>
    </row>
    <row r="640" spans="3:6" ht="16.5" x14ac:dyDescent="0.25">
      <c r="C640" s="104"/>
      <c r="D640" s="102"/>
      <c r="E640" s="104"/>
      <c r="F640" s="104"/>
    </row>
    <row r="641" spans="3:6" ht="16.5" x14ac:dyDescent="0.25">
      <c r="C641" s="104"/>
      <c r="D641" s="102"/>
      <c r="E641" s="104"/>
      <c r="F641" s="104"/>
    </row>
    <row r="642" spans="3:6" ht="16.5" x14ac:dyDescent="0.25">
      <c r="C642" s="104"/>
      <c r="D642" s="102"/>
      <c r="E642" s="104"/>
      <c r="F642" s="104"/>
    </row>
    <row r="643" spans="3:6" ht="16.5" x14ac:dyDescent="0.25">
      <c r="C643" s="104"/>
      <c r="D643" s="102"/>
      <c r="E643" s="104"/>
      <c r="F643" s="104"/>
    </row>
    <row r="644" spans="3:6" ht="16.5" x14ac:dyDescent="0.25">
      <c r="C644" s="104"/>
      <c r="D644" s="102"/>
      <c r="E644" s="104"/>
      <c r="F644" s="104"/>
    </row>
    <row r="645" spans="3:6" ht="16.5" x14ac:dyDescent="0.25">
      <c r="C645" s="104"/>
      <c r="D645" s="102"/>
      <c r="E645" s="104"/>
      <c r="F645" s="104"/>
    </row>
    <row r="646" spans="3:6" ht="16.5" x14ac:dyDescent="0.25">
      <c r="C646" s="104"/>
      <c r="D646" s="102"/>
      <c r="E646" s="104"/>
      <c r="F646" s="104"/>
    </row>
    <row r="647" spans="3:6" ht="16.5" x14ac:dyDescent="0.25">
      <c r="C647" s="104"/>
      <c r="D647" s="102"/>
      <c r="E647" s="104"/>
      <c r="F647" s="104"/>
    </row>
    <row r="648" spans="3:6" ht="16.5" x14ac:dyDescent="0.25">
      <c r="C648" s="104"/>
      <c r="D648" s="102"/>
      <c r="E648" s="104"/>
      <c r="F648" s="104"/>
    </row>
    <row r="649" spans="3:6" ht="16.5" x14ac:dyDescent="0.25">
      <c r="C649" s="104"/>
      <c r="D649" s="102"/>
      <c r="E649" s="104"/>
      <c r="F649" s="104"/>
    </row>
    <row r="650" spans="3:6" ht="16.5" x14ac:dyDescent="0.25">
      <c r="C650" s="104"/>
      <c r="D650" s="102"/>
      <c r="E650" s="104"/>
      <c r="F650" s="104"/>
    </row>
    <row r="651" spans="3:6" ht="16.5" x14ac:dyDescent="0.25">
      <c r="C651" s="104"/>
      <c r="D651" s="102"/>
      <c r="E651" s="104"/>
      <c r="F651" s="104"/>
    </row>
    <row r="652" spans="3:6" ht="16.5" x14ac:dyDescent="0.25">
      <c r="C652" s="104"/>
      <c r="D652" s="102"/>
      <c r="E652" s="104"/>
      <c r="F652" s="104"/>
    </row>
    <row r="653" spans="3:6" ht="16.5" x14ac:dyDescent="0.25">
      <c r="C653" s="104"/>
      <c r="D653" s="102"/>
      <c r="E653" s="104"/>
      <c r="F653" s="104"/>
    </row>
    <row r="654" spans="3:6" ht="16.5" x14ac:dyDescent="0.25">
      <c r="C654" s="104"/>
      <c r="D654" s="102"/>
      <c r="E654" s="104"/>
      <c r="F654" s="104"/>
    </row>
    <row r="655" spans="3:6" ht="16.5" x14ac:dyDescent="0.25">
      <c r="C655" s="104"/>
      <c r="D655" s="102"/>
      <c r="E655" s="104"/>
      <c r="F655" s="104"/>
    </row>
    <row r="656" spans="3:6" ht="16.5" x14ac:dyDescent="0.25">
      <c r="C656" s="104"/>
      <c r="D656" s="102"/>
      <c r="E656" s="104"/>
      <c r="F656" s="104"/>
    </row>
    <row r="657" spans="3:6" ht="16.5" x14ac:dyDescent="0.25">
      <c r="C657" s="104"/>
      <c r="D657" s="102"/>
      <c r="E657" s="104"/>
      <c r="F657" s="104"/>
    </row>
    <row r="658" spans="3:6" ht="16.5" x14ac:dyDescent="0.25">
      <c r="C658" s="104"/>
      <c r="D658" s="102"/>
      <c r="E658" s="104"/>
      <c r="F658" s="104"/>
    </row>
    <row r="659" spans="3:6" ht="16.5" x14ac:dyDescent="0.25">
      <c r="C659" s="104"/>
      <c r="D659" s="102"/>
      <c r="E659" s="104"/>
      <c r="F659" s="104"/>
    </row>
    <row r="660" spans="3:6" ht="16.5" x14ac:dyDescent="0.25">
      <c r="C660" s="104"/>
      <c r="D660" s="102"/>
      <c r="E660" s="104"/>
      <c r="F660" s="104"/>
    </row>
    <row r="661" spans="3:6" ht="16.5" x14ac:dyDescent="0.25">
      <c r="C661" s="104"/>
      <c r="D661" s="102"/>
      <c r="E661" s="104"/>
      <c r="F661" s="104"/>
    </row>
    <row r="662" spans="3:6" ht="16.5" x14ac:dyDescent="0.25">
      <c r="C662" s="104"/>
      <c r="D662" s="102"/>
      <c r="E662" s="104"/>
      <c r="F662" s="104"/>
    </row>
    <row r="663" spans="3:6" ht="16.5" x14ac:dyDescent="0.25">
      <c r="C663" s="104"/>
      <c r="D663" s="102"/>
      <c r="E663" s="104"/>
      <c r="F663" s="104"/>
    </row>
    <row r="664" spans="3:6" ht="16.5" x14ac:dyDescent="0.25">
      <c r="C664" s="104"/>
      <c r="D664" s="102"/>
      <c r="E664" s="104"/>
      <c r="F664" s="104"/>
    </row>
    <row r="665" spans="3:6" ht="16.5" x14ac:dyDescent="0.25">
      <c r="C665" s="104"/>
      <c r="D665" s="102"/>
      <c r="E665" s="104"/>
      <c r="F665" s="104"/>
    </row>
    <row r="666" spans="3:6" ht="16.5" x14ac:dyDescent="0.25">
      <c r="C666" s="104"/>
      <c r="D666" s="102"/>
      <c r="E666" s="104"/>
      <c r="F666" s="104"/>
    </row>
    <row r="667" spans="3:6" ht="16.5" x14ac:dyDescent="0.25">
      <c r="C667" s="104"/>
      <c r="D667" s="102"/>
      <c r="E667" s="104"/>
      <c r="F667" s="104"/>
    </row>
    <row r="668" spans="3:6" ht="16.5" x14ac:dyDescent="0.25">
      <c r="C668" s="104"/>
      <c r="D668" s="102"/>
      <c r="E668" s="104"/>
      <c r="F668" s="104"/>
    </row>
    <row r="669" spans="3:6" ht="16.5" x14ac:dyDescent="0.25">
      <c r="C669" s="104"/>
      <c r="D669" s="102"/>
      <c r="E669" s="104"/>
      <c r="F669" s="104"/>
    </row>
    <row r="670" spans="3:6" ht="16.5" x14ac:dyDescent="0.25">
      <c r="C670" s="104"/>
      <c r="D670" s="102"/>
      <c r="E670" s="104"/>
      <c r="F670" s="104"/>
    </row>
    <row r="671" spans="3:6" ht="16.5" x14ac:dyDescent="0.25">
      <c r="C671" s="104"/>
      <c r="D671" s="102"/>
      <c r="E671" s="104"/>
      <c r="F671" s="104"/>
    </row>
    <row r="672" spans="3:6" ht="16.5" x14ac:dyDescent="0.25">
      <c r="C672" s="104"/>
      <c r="D672" s="102"/>
      <c r="E672" s="104"/>
      <c r="F672" s="104"/>
    </row>
    <row r="673" spans="3:6" ht="16.5" x14ac:dyDescent="0.25">
      <c r="C673" s="104"/>
      <c r="D673" s="102"/>
      <c r="E673" s="104"/>
      <c r="F673" s="104"/>
    </row>
    <row r="674" spans="3:6" ht="16.5" x14ac:dyDescent="0.25">
      <c r="C674" s="104"/>
      <c r="D674" s="102"/>
      <c r="E674" s="104"/>
      <c r="F674" s="104"/>
    </row>
    <row r="675" spans="3:6" ht="16.5" x14ac:dyDescent="0.25">
      <c r="C675" s="104"/>
      <c r="D675" s="102"/>
      <c r="E675" s="104"/>
      <c r="F675" s="104"/>
    </row>
    <row r="676" spans="3:6" ht="16.5" x14ac:dyDescent="0.25">
      <c r="C676" s="104"/>
      <c r="D676" s="102"/>
      <c r="E676" s="104"/>
      <c r="F676" s="104"/>
    </row>
    <row r="677" spans="3:6" ht="16.5" x14ac:dyDescent="0.25">
      <c r="C677" s="104"/>
      <c r="D677" s="102"/>
      <c r="E677" s="104"/>
      <c r="F677" s="104"/>
    </row>
    <row r="678" spans="3:6" ht="16.5" x14ac:dyDescent="0.25">
      <c r="C678" s="104"/>
      <c r="D678" s="102"/>
      <c r="E678" s="104"/>
      <c r="F678" s="104"/>
    </row>
    <row r="679" spans="3:6" ht="16.5" x14ac:dyDescent="0.25">
      <c r="C679" s="104"/>
      <c r="D679" s="102"/>
      <c r="E679" s="104"/>
      <c r="F679" s="104"/>
    </row>
    <row r="680" spans="3:6" ht="16.5" x14ac:dyDescent="0.25">
      <c r="C680" s="104"/>
      <c r="D680" s="102"/>
      <c r="E680" s="104"/>
      <c r="F680" s="104"/>
    </row>
    <row r="681" spans="3:6" ht="16.5" x14ac:dyDescent="0.25">
      <c r="C681" s="104"/>
      <c r="D681" s="102"/>
      <c r="E681" s="104"/>
      <c r="F681" s="104"/>
    </row>
    <row r="682" spans="3:6" ht="16.5" x14ac:dyDescent="0.25">
      <c r="C682" s="104"/>
      <c r="D682" s="102"/>
      <c r="E682" s="104"/>
      <c r="F682" s="104"/>
    </row>
    <row r="683" spans="3:6" ht="16.5" x14ac:dyDescent="0.25">
      <c r="C683" s="104"/>
      <c r="D683" s="102"/>
      <c r="E683" s="104"/>
      <c r="F683" s="104"/>
    </row>
    <row r="684" spans="3:6" ht="16.5" x14ac:dyDescent="0.25">
      <c r="C684" s="104"/>
      <c r="D684" s="102"/>
      <c r="E684" s="104"/>
      <c r="F684" s="104"/>
    </row>
    <row r="685" spans="3:6" ht="16.5" x14ac:dyDescent="0.25">
      <c r="C685" s="104"/>
      <c r="D685" s="102"/>
      <c r="E685" s="104"/>
      <c r="F685" s="104"/>
    </row>
    <row r="686" spans="3:6" ht="16.5" x14ac:dyDescent="0.25">
      <c r="C686" s="104"/>
      <c r="D686" s="102"/>
      <c r="E686" s="104"/>
      <c r="F686" s="104"/>
    </row>
    <row r="687" spans="3:6" ht="16.5" x14ac:dyDescent="0.25">
      <c r="C687" s="104"/>
      <c r="D687" s="102"/>
      <c r="E687" s="104"/>
      <c r="F687" s="104"/>
    </row>
    <row r="688" spans="3:6" ht="16.5" x14ac:dyDescent="0.25">
      <c r="C688" s="104"/>
      <c r="D688" s="102"/>
      <c r="E688" s="104"/>
      <c r="F688" s="104"/>
    </row>
    <row r="689" spans="3:6" ht="16.5" x14ac:dyDescent="0.25">
      <c r="C689" s="104"/>
      <c r="D689" s="102"/>
      <c r="E689" s="104"/>
      <c r="F689" s="104"/>
    </row>
    <row r="690" spans="3:6" ht="16.5" x14ac:dyDescent="0.25">
      <c r="C690" s="104"/>
      <c r="D690" s="102"/>
      <c r="E690" s="104"/>
      <c r="F690" s="104"/>
    </row>
    <row r="691" spans="3:6" ht="16.5" x14ac:dyDescent="0.25">
      <c r="C691" s="104"/>
      <c r="D691" s="102"/>
      <c r="E691" s="104"/>
      <c r="F691" s="104"/>
    </row>
    <row r="692" spans="3:6" ht="16.5" x14ac:dyDescent="0.25">
      <c r="C692" s="104"/>
      <c r="D692" s="102"/>
      <c r="E692" s="104"/>
      <c r="F692" s="104"/>
    </row>
    <row r="693" spans="3:6" ht="16.5" x14ac:dyDescent="0.25">
      <c r="C693" s="104"/>
      <c r="D693" s="102"/>
      <c r="E693" s="104"/>
      <c r="F693" s="104"/>
    </row>
    <row r="694" spans="3:6" ht="16.5" x14ac:dyDescent="0.25">
      <c r="C694" s="104"/>
      <c r="D694" s="102"/>
      <c r="E694" s="104"/>
      <c r="F694" s="104"/>
    </row>
    <row r="695" spans="3:6" ht="16.5" x14ac:dyDescent="0.25">
      <c r="C695" s="104"/>
      <c r="D695" s="102"/>
      <c r="E695" s="104"/>
      <c r="F695" s="104"/>
    </row>
    <row r="696" spans="3:6" ht="16.5" x14ac:dyDescent="0.25">
      <c r="C696" s="104"/>
      <c r="D696" s="102"/>
      <c r="E696" s="104"/>
      <c r="F696" s="104"/>
    </row>
    <row r="697" spans="3:6" ht="16.5" x14ac:dyDescent="0.25">
      <c r="C697" s="104"/>
      <c r="D697" s="102"/>
      <c r="E697" s="104"/>
      <c r="F697" s="104"/>
    </row>
    <row r="698" spans="3:6" ht="16.5" x14ac:dyDescent="0.25">
      <c r="C698" s="104"/>
      <c r="D698" s="102"/>
      <c r="E698" s="104"/>
      <c r="F698" s="104"/>
    </row>
    <row r="699" spans="3:6" ht="16.5" x14ac:dyDescent="0.25">
      <c r="C699" s="104"/>
      <c r="D699" s="102"/>
      <c r="E699" s="104"/>
      <c r="F699" s="104"/>
    </row>
    <row r="700" spans="3:6" ht="16.5" x14ac:dyDescent="0.25">
      <c r="C700" s="104"/>
      <c r="D700" s="102"/>
      <c r="E700" s="104"/>
      <c r="F700" s="104"/>
    </row>
    <row r="701" spans="3:6" ht="16.5" x14ac:dyDescent="0.25">
      <c r="C701" s="104"/>
      <c r="D701" s="102"/>
      <c r="E701" s="104"/>
      <c r="F701" s="104"/>
    </row>
    <row r="702" spans="3:6" ht="16.5" x14ac:dyDescent="0.25">
      <c r="C702" s="104"/>
      <c r="D702" s="102"/>
      <c r="E702" s="104"/>
      <c r="F702" s="104"/>
    </row>
    <row r="703" spans="3:6" ht="16.5" x14ac:dyDescent="0.25">
      <c r="C703" s="104"/>
      <c r="D703" s="102"/>
      <c r="E703" s="104"/>
      <c r="F703" s="104"/>
    </row>
    <row r="704" spans="3:6" ht="16.5" x14ac:dyDescent="0.25">
      <c r="C704" s="104"/>
      <c r="D704" s="102"/>
      <c r="E704" s="104"/>
      <c r="F704" s="104"/>
    </row>
    <row r="705" spans="3:6" ht="16.5" x14ac:dyDescent="0.25">
      <c r="C705" s="104"/>
      <c r="D705" s="102"/>
      <c r="E705" s="104"/>
      <c r="F705" s="104"/>
    </row>
    <row r="706" spans="3:6" ht="16.5" x14ac:dyDescent="0.25">
      <c r="C706" s="104"/>
      <c r="D706" s="102"/>
      <c r="E706" s="104"/>
      <c r="F706" s="104"/>
    </row>
    <row r="707" spans="3:6" ht="16.5" x14ac:dyDescent="0.25">
      <c r="C707" s="104"/>
      <c r="D707" s="102"/>
      <c r="E707" s="104"/>
      <c r="F707" s="104"/>
    </row>
    <row r="708" spans="3:6" ht="16.5" x14ac:dyDescent="0.25">
      <c r="C708" s="104"/>
      <c r="D708" s="102"/>
      <c r="E708" s="104"/>
      <c r="F708" s="104"/>
    </row>
    <row r="709" spans="3:6" ht="16.5" x14ac:dyDescent="0.25">
      <c r="C709" s="104"/>
      <c r="D709" s="102"/>
      <c r="E709" s="104"/>
      <c r="F709" s="104"/>
    </row>
    <row r="710" spans="3:6" ht="16.5" x14ac:dyDescent="0.25">
      <c r="C710" s="104"/>
      <c r="D710" s="102"/>
      <c r="E710" s="104"/>
      <c r="F710" s="104"/>
    </row>
    <row r="711" spans="3:6" ht="16.5" x14ac:dyDescent="0.25">
      <c r="C711" s="104"/>
      <c r="D711" s="102"/>
      <c r="E711" s="104"/>
      <c r="F711" s="104"/>
    </row>
    <row r="712" spans="3:6" ht="16.5" x14ac:dyDescent="0.25">
      <c r="C712" s="104"/>
      <c r="D712" s="102"/>
      <c r="E712" s="104"/>
      <c r="F712" s="104"/>
    </row>
    <row r="713" spans="3:6" ht="16.5" x14ac:dyDescent="0.25">
      <c r="C713" s="104"/>
      <c r="D713" s="102"/>
      <c r="E713" s="104"/>
      <c r="F713" s="104"/>
    </row>
    <row r="714" spans="3:6" ht="16.5" x14ac:dyDescent="0.25">
      <c r="C714" s="104"/>
      <c r="D714" s="102"/>
      <c r="E714" s="104"/>
      <c r="F714" s="104"/>
    </row>
    <row r="715" spans="3:6" ht="16.5" x14ac:dyDescent="0.25">
      <c r="C715" s="104"/>
      <c r="D715" s="102"/>
      <c r="E715" s="104"/>
      <c r="F715" s="104"/>
    </row>
    <row r="716" spans="3:6" ht="16.5" x14ac:dyDescent="0.25">
      <c r="C716" s="104"/>
      <c r="D716" s="102"/>
      <c r="E716" s="104"/>
      <c r="F716" s="104"/>
    </row>
    <row r="717" spans="3:6" ht="16.5" x14ac:dyDescent="0.25">
      <c r="C717" s="104"/>
      <c r="D717" s="102"/>
      <c r="E717" s="104"/>
      <c r="F717" s="104"/>
    </row>
    <row r="718" spans="3:6" ht="16.5" x14ac:dyDescent="0.25">
      <c r="C718" s="104"/>
      <c r="D718" s="102"/>
      <c r="E718" s="104"/>
      <c r="F718" s="104"/>
    </row>
    <row r="719" spans="3:6" ht="16.5" x14ac:dyDescent="0.25">
      <c r="C719" s="104"/>
      <c r="D719" s="102"/>
      <c r="E719" s="104"/>
      <c r="F719" s="104"/>
    </row>
    <row r="720" spans="3:6" ht="16.5" x14ac:dyDescent="0.25">
      <c r="C720" s="104"/>
      <c r="D720" s="102"/>
      <c r="E720" s="104"/>
      <c r="F720" s="104"/>
    </row>
    <row r="721" spans="3:6" ht="16.5" x14ac:dyDescent="0.25">
      <c r="C721" s="104"/>
      <c r="D721" s="102"/>
      <c r="E721" s="104"/>
      <c r="F721" s="104"/>
    </row>
    <row r="722" spans="3:6" ht="16.5" x14ac:dyDescent="0.25">
      <c r="C722" s="104"/>
      <c r="D722" s="102"/>
      <c r="E722" s="104"/>
      <c r="F722" s="104"/>
    </row>
    <row r="723" spans="3:6" ht="16.5" x14ac:dyDescent="0.25">
      <c r="C723" s="104"/>
      <c r="D723" s="102"/>
      <c r="E723" s="104"/>
      <c r="F723" s="104"/>
    </row>
    <row r="724" spans="3:6" ht="16.5" x14ac:dyDescent="0.25">
      <c r="C724" s="104"/>
      <c r="D724" s="102"/>
      <c r="E724" s="104"/>
      <c r="F724" s="104"/>
    </row>
    <row r="725" spans="3:6" ht="16.5" x14ac:dyDescent="0.25">
      <c r="C725" s="104"/>
      <c r="D725" s="102"/>
      <c r="E725" s="104"/>
      <c r="F725" s="104"/>
    </row>
    <row r="726" spans="3:6" ht="16.5" x14ac:dyDescent="0.25">
      <c r="C726" s="104"/>
      <c r="D726" s="102"/>
      <c r="E726" s="104"/>
      <c r="F726" s="104"/>
    </row>
    <row r="727" spans="3:6" ht="16.5" x14ac:dyDescent="0.25">
      <c r="C727" s="104"/>
      <c r="D727" s="102"/>
      <c r="E727" s="104"/>
      <c r="F727" s="104"/>
    </row>
    <row r="728" spans="3:6" ht="16.5" x14ac:dyDescent="0.25">
      <c r="C728" s="104"/>
      <c r="D728" s="102"/>
      <c r="E728" s="104"/>
      <c r="F728" s="104"/>
    </row>
    <row r="729" spans="3:6" ht="16.5" x14ac:dyDescent="0.25">
      <c r="C729" s="104"/>
      <c r="D729" s="102"/>
      <c r="E729" s="104"/>
      <c r="F729" s="104"/>
    </row>
    <row r="730" spans="3:6" ht="16.5" x14ac:dyDescent="0.25">
      <c r="C730" s="104"/>
      <c r="D730" s="102"/>
      <c r="E730" s="104"/>
      <c r="F730" s="104"/>
    </row>
    <row r="731" spans="3:6" ht="16.5" x14ac:dyDescent="0.25">
      <c r="C731" s="104"/>
      <c r="D731" s="102"/>
      <c r="E731" s="104"/>
      <c r="F731" s="104"/>
    </row>
    <row r="732" spans="3:6" ht="16.5" x14ac:dyDescent="0.25">
      <c r="C732" s="104"/>
      <c r="D732" s="102"/>
      <c r="E732" s="104"/>
      <c r="F732" s="104"/>
    </row>
    <row r="733" spans="3:6" ht="16.5" x14ac:dyDescent="0.25">
      <c r="C733" s="104"/>
      <c r="D733" s="102"/>
      <c r="E733" s="104"/>
      <c r="F733" s="104"/>
    </row>
    <row r="734" spans="3:6" ht="16.5" x14ac:dyDescent="0.25">
      <c r="C734" s="104"/>
      <c r="D734" s="102"/>
      <c r="E734" s="104"/>
      <c r="F734" s="104"/>
    </row>
    <row r="735" spans="3:6" ht="16.5" x14ac:dyDescent="0.25">
      <c r="C735" s="104"/>
      <c r="D735" s="102"/>
      <c r="E735" s="104"/>
      <c r="F735" s="104"/>
    </row>
    <row r="736" spans="3:6" ht="16.5" x14ac:dyDescent="0.25">
      <c r="C736" s="104"/>
      <c r="D736" s="102"/>
      <c r="E736" s="104"/>
      <c r="F736" s="104"/>
    </row>
    <row r="737" spans="3:6" ht="16.5" x14ac:dyDescent="0.25">
      <c r="C737" s="104"/>
      <c r="D737" s="102"/>
      <c r="E737" s="104"/>
      <c r="F737" s="104"/>
    </row>
    <row r="738" spans="3:6" ht="16.5" x14ac:dyDescent="0.25">
      <c r="C738" s="104"/>
      <c r="D738" s="102"/>
      <c r="E738" s="104"/>
      <c r="F738" s="104"/>
    </row>
    <row r="739" spans="3:6" ht="16.5" x14ac:dyDescent="0.25">
      <c r="C739" s="104"/>
      <c r="D739" s="102"/>
      <c r="E739" s="104"/>
      <c r="F739" s="104"/>
    </row>
    <row r="740" spans="3:6" ht="16.5" x14ac:dyDescent="0.25">
      <c r="C740" s="104"/>
      <c r="D740" s="102"/>
      <c r="E740" s="104"/>
      <c r="F740" s="104"/>
    </row>
    <row r="741" spans="3:6" ht="16.5" x14ac:dyDescent="0.25">
      <c r="C741" s="104"/>
      <c r="D741" s="102"/>
      <c r="E741" s="104"/>
      <c r="F741" s="104"/>
    </row>
    <row r="742" spans="3:6" ht="16.5" x14ac:dyDescent="0.25">
      <c r="C742" s="104"/>
      <c r="D742" s="102"/>
      <c r="E742" s="104"/>
      <c r="F742" s="104"/>
    </row>
    <row r="743" spans="3:6" ht="16.5" x14ac:dyDescent="0.25">
      <c r="C743" s="104"/>
      <c r="D743" s="102"/>
      <c r="E743" s="104"/>
      <c r="F743" s="104"/>
    </row>
    <row r="744" spans="3:6" ht="16.5" x14ac:dyDescent="0.25">
      <c r="C744" s="104"/>
      <c r="D744" s="102"/>
      <c r="E744" s="104"/>
      <c r="F744" s="104"/>
    </row>
    <row r="745" spans="3:6" ht="16.5" x14ac:dyDescent="0.25">
      <c r="C745" s="104"/>
      <c r="D745" s="102"/>
      <c r="E745" s="104"/>
      <c r="F745" s="104"/>
    </row>
    <row r="746" spans="3:6" ht="16.5" x14ac:dyDescent="0.25">
      <c r="C746" s="104"/>
      <c r="D746" s="102"/>
      <c r="E746" s="104"/>
      <c r="F746" s="104"/>
    </row>
    <row r="747" spans="3:6" ht="16.5" x14ac:dyDescent="0.25">
      <c r="C747" s="104"/>
      <c r="D747" s="102"/>
      <c r="E747" s="104"/>
      <c r="F747" s="104"/>
    </row>
    <row r="748" spans="3:6" ht="16.5" x14ac:dyDescent="0.25">
      <c r="C748" s="104"/>
      <c r="D748" s="102"/>
      <c r="E748" s="104"/>
      <c r="F748" s="104"/>
    </row>
    <row r="749" spans="3:6" ht="16.5" x14ac:dyDescent="0.25">
      <c r="C749" s="104"/>
      <c r="D749" s="102"/>
      <c r="E749" s="104"/>
      <c r="F749" s="104"/>
    </row>
    <row r="750" spans="3:6" ht="16.5" x14ac:dyDescent="0.25">
      <c r="C750" s="104"/>
      <c r="D750" s="102"/>
      <c r="E750" s="104"/>
      <c r="F750" s="104"/>
    </row>
    <row r="751" spans="3:6" ht="16.5" x14ac:dyDescent="0.25">
      <c r="C751" s="104"/>
      <c r="D751" s="102"/>
      <c r="E751" s="104"/>
      <c r="F751" s="104"/>
    </row>
    <row r="752" spans="3:6" ht="16.5" x14ac:dyDescent="0.25">
      <c r="C752" s="104"/>
      <c r="D752" s="102"/>
      <c r="E752" s="104"/>
      <c r="F752" s="104"/>
    </row>
    <row r="753" spans="3:6" ht="16.5" x14ac:dyDescent="0.25">
      <c r="C753" s="104"/>
      <c r="D753" s="102"/>
      <c r="E753" s="104"/>
      <c r="F753" s="104"/>
    </row>
    <row r="754" spans="3:6" ht="16.5" x14ac:dyDescent="0.25">
      <c r="C754" s="104"/>
      <c r="D754" s="102"/>
      <c r="E754" s="104"/>
      <c r="F754" s="104"/>
    </row>
    <row r="755" spans="3:6" ht="16.5" x14ac:dyDescent="0.25">
      <c r="C755" s="104"/>
      <c r="D755" s="102"/>
      <c r="E755" s="104"/>
      <c r="F755" s="104"/>
    </row>
    <row r="756" spans="3:6" ht="16.5" x14ac:dyDescent="0.25">
      <c r="C756" s="104"/>
      <c r="D756" s="102"/>
      <c r="E756" s="104"/>
      <c r="F756" s="104"/>
    </row>
    <row r="757" spans="3:6" ht="16.5" x14ac:dyDescent="0.25">
      <c r="C757" s="104"/>
      <c r="D757" s="102"/>
      <c r="E757" s="104"/>
      <c r="F757" s="104"/>
    </row>
    <row r="758" spans="3:6" ht="16.5" x14ac:dyDescent="0.25">
      <c r="C758" s="104"/>
      <c r="D758" s="102"/>
      <c r="E758" s="104"/>
      <c r="F758" s="104"/>
    </row>
    <row r="759" spans="3:6" ht="16.5" x14ac:dyDescent="0.25">
      <c r="C759" s="104"/>
      <c r="D759" s="102"/>
      <c r="E759" s="104"/>
      <c r="F759" s="104"/>
    </row>
    <row r="760" spans="3:6" ht="16.5" x14ac:dyDescent="0.25">
      <c r="C760" s="104"/>
      <c r="D760" s="102"/>
      <c r="E760" s="104"/>
      <c r="F760" s="104"/>
    </row>
    <row r="761" spans="3:6" ht="16.5" x14ac:dyDescent="0.25">
      <c r="C761" s="104"/>
      <c r="D761" s="102"/>
      <c r="E761" s="104"/>
      <c r="F761" s="104"/>
    </row>
    <row r="762" spans="3:6" ht="16.5" x14ac:dyDescent="0.25">
      <c r="C762" s="104"/>
      <c r="D762" s="102"/>
      <c r="E762" s="104"/>
      <c r="F762" s="104"/>
    </row>
    <row r="763" spans="3:6" ht="16.5" x14ac:dyDescent="0.25">
      <c r="C763" s="104"/>
      <c r="D763" s="102"/>
      <c r="E763" s="104"/>
      <c r="F763" s="104"/>
    </row>
    <row r="764" spans="3:6" ht="16.5" x14ac:dyDescent="0.25">
      <c r="C764" s="104"/>
      <c r="D764" s="102"/>
      <c r="E764" s="104"/>
      <c r="F764" s="104"/>
    </row>
    <row r="765" spans="3:6" ht="16.5" x14ac:dyDescent="0.25">
      <c r="C765" s="104"/>
      <c r="D765" s="102"/>
      <c r="E765" s="104"/>
      <c r="F765" s="104"/>
    </row>
    <row r="766" spans="3:6" ht="16.5" x14ac:dyDescent="0.25">
      <c r="C766" s="104"/>
      <c r="D766" s="102"/>
      <c r="E766" s="104"/>
      <c r="F766" s="104"/>
    </row>
    <row r="767" spans="3:6" ht="16.5" x14ac:dyDescent="0.25">
      <c r="C767" s="104"/>
      <c r="D767" s="102"/>
      <c r="E767" s="104"/>
      <c r="F767" s="104"/>
    </row>
    <row r="768" spans="3:6" ht="16.5" x14ac:dyDescent="0.25">
      <c r="C768" s="104"/>
      <c r="D768" s="102"/>
      <c r="E768" s="104"/>
      <c r="F768" s="104"/>
    </row>
    <row r="769" spans="3:6" ht="16.5" x14ac:dyDescent="0.25">
      <c r="C769" s="104"/>
      <c r="D769" s="102"/>
      <c r="E769" s="104"/>
      <c r="F769" s="104"/>
    </row>
    <row r="770" spans="3:6" ht="16.5" x14ac:dyDescent="0.25">
      <c r="C770" s="104"/>
      <c r="D770" s="102"/>
      <c r="E770" s="104"/>
      <c r="F770" s="104"/>
    </row>
    <row r="771" spans="3:6" ht="16.5" x14ac:dyDescent="0.25">
      <c r="C771" s="104"/>
      <c r="D771" s="102"/>
      <c r="E771" s="104"/>
      <c r="F771" s="104"/>
    </row>
    <row r="772" spans="3:6" ht="16.5" x14ac:dyDescent="0.25">
      <c r="C772" s="104"/>
      <c r="D772" s="102"/>
      <c r="E772" s="104"/>
      <c r="F772" s="104"/>
    </row>
    <row r="773" spans="3:6" ht="16.5" x14ac:dyDescent="0.25">
      <c r="C773" s="104"/>
      <c r="D773" s="102"/>
      <c r="E773" s="104"/>
      <c r="F773" s="104"/>
    </row>
    <row r="774" spans="3:6" ht="16.5" x14ac:dyDescent="0.25">
      <c r="C774" s="104"/>
      <c r="D774" s="102"/>
      <c r="E774" s="104"/>
      <c r="F774" s="104"/>
    </row>
    <row r="775" spans="3:6" ht="16.5" x14ac:dyDescent="0.25">
      <c r="C775" s="104"/>
      <c r="D775" s="102"/>
      <c r="E775" s="104"/>
      <c r="F775" s="104"/>
    </row>
    <row r="776" spans="3:6" ht="16.5" x14ac:dyDescent="0.25">
      <c r="C776" s="104"/>
      <c r="D776" s="102"/>
      <c r="E776" s="104"/>
      <c r="F776" s="104"/>
    </row>
    <row r="777" spans="3:6" ht="16.5" x14ac:dyDescent="0.25">
      <c r="C777" s="104"/>
      <c r="D777" s="102"/>
      <c r="E777" s="104"/>
      <c r="F777" s="104"/>
    </row>
    <row r="778" spans="3:6" ht="16.5" x14ac:dyDescent="0.25">
      <c r="C778" s="104"/>
      <c r="D778" s="102"/>
      <c r="E778" s="104"/>
      <c r="F778" s="104"/>
    </row>
    <row r="779" spans="3:6" ht="16.5" x14ac:dyDescent="0.25">
      <c r="C779" s="104"/>
      <c r="D779" s="102"/>
      <c r="E779" s="104"/>
      <c r="F779" s="104"/>
    </row>
    <row r="780" spans="3:6" ht="16.5" x14ac:dyDescent="0.25">
      <c r="C780" s="104"/>
      <c r="D780" s="102"/>
      <c r="E780" s="104"/>
      <c r="F780" s="104"/>
    </row>
    <row r="781" spans="3:6" ht="16.5" x14ac:dyDescent="0.25">
      <c r="C781" s="104"/>
      <c r="D781" s="102"/>
      <c r="E781" s="104"/>
      <c r="F781" s="104"/>
    </row>
    <row r="782" spans="3:6" ht="16.5" x14ac:dyDescent="0.25">
      <c r="C782" s="104"/>
      <c r="D782" s="102"/>
      <c r="E782" s="104"/>
      <c r="F782" s="104"/>
    </row>
    <row r="783" spans="3:6" ht="16.5" x14ac:dyDescent="0.25">
      <c r="C783" s="104"/>
      <c r="D783" s="102"/>
      <c r="E783" s="104"/>
      <c r="F783" s="104"/>
    </row>
    <row r="784" spans="3:6" ht="16.5" x14ac:dyDescent="0.25">
      <c r="C784" s="104"/>
      <c r="D784" s="102"/>
      <c r="E784" s="104"/>
      <c r="F784" s="104"/>
    </row>
    <row r="785" spans="3:6" ht="16.5" x14ac:dyDescent="0.25">
      <c r="C785" s="104"/>
      <c r="D785" s="102"/>
      <c r="E785" s="104"/>
      <c r="F785" s="104"/>
    </row>
    <row r="786" spans="3:6" ht="16.5" x14ac:dyDescent="0.25">
      <c r="C786" s="104"/>
      <c r="D786" s="102"/>
      <c r="E786" s="104"/>
      <c r="F786" s="104"/>
    </row>
    <row r="787" spans="3:6" ht="16.5" x14ac:dyDescent="0.25">
      <c r="C787" s="104"/>
      <c r="D787" s="102"/>
      <c r="E787" s="104"/>
      <c r="F787" s="104"/>
    </row>
    <row r="788" spans="3:6" ht="16.5" x14ac:dyDescent="0.25">
      <c r="C788" s="104"/>
      <c r="D788" s="102"/>
      <c r="E788" s="104"/>
      <c r="F788" s="104"/>
    </row>
    <row r="789" spans="3:6" ht="16.5" x14ac:dyDescent="0.25">
      <c r="C789" s="104"/>
      <c r="D789" s="102"/>
      <c r="E789" s="104"/>
      <c r="F789" s="104"/>
    </row>
    <row r="790" spans="3:6" ht="16.5" x14ac:dyDescent="0.25">
      <c r="C790" s="104"/>
      <c r="D790" s="102"/>
      <c r="E790" s="104"/>
      <c r="F790" s="104"/>
    </row>
    <row r="791" spans="3:6" ht="16.5" x14ac:dyDescent="0.25">
      <c r="C791" s="104"/>
      <c r="D791" s="102"/>
      <c r="E791" s="104"/>
      <c r="F791" s="104"/>
    </row>
    <row r="792" spans="3:6" ht="16.5" x14ac:dyDescent="0.25">
      <c r="C792" s="104"/>
      <c r="D792" s="102"/>
      <c r="E792" s="104"/>
      <c r="F792" s="104"/>
    </row>
    <row r="793" spans="3:6" ht="16.5" x14ac:dyDescent="0.25">
      <c r="C793" s="104"/>
      <c r="D793" s="102"/>
      <c r="E793" s="104"/>
      <c r="F793" s="104"/>
    </row>
    <row r="794" spans="3:6" ht="16.5" x14ac:dyDescent="0.25">
      <c r="C794" s="104"/>
      <c r="D794" s="102"/>
      <c r="E794" s="104"/>
      <c r="F794" s="104"/>
    </row>
    <row r="795" spans="3:6" ht="16.5" x14ac:dyDescent="0.25">
      <c r="C795" s="104"/>
      <c r="D795" s="102"/>
      <c r="E795" s="104"/>
      <c r="F795" s="104"/>
    </row>
    <row r="796" spans="3:6" ht="16.5" x14ac:dyDescent="0.25">
      <c r="C796" s="104"/>
      <c r="D796" s="102"/>
      <c r="E796" s="104"/>
      <c r="F796" s="104"/>
    </row>
    <row r="797" spans="3:6" ht="16.5" x14ac:dyDescent="0.25">
      <c r="C797" s="104"/>
      <c r="D797" s="102"/>
      <c r="E797" s="104"/>
      <c r="F797" s="104"/>
    </row>
    <row r="798" spans="3:6" ht="16.5" x14ac:dyDescent="0.25">
      <c r="C798" s="104"/>
      <c r="D798" s="102"/>
      <c r="E798" s="104"/>
      <c r="F798" s="104"/>
    </row>
    <row r="799" spans="3:6" ht="16.5" x14ac:dyDescent="0.25">
      <c r="C799" s="104"/>
      <c r="D799" s="102"/>
      <c r="E799" s="104"/>
      <c r="F799" s="104"/>
    </row>
    <row r="800" spans="3:6" ht="16.5" x14ac:dyDescent="0.25">
      <c r="C800" s="104"/>
      <c r="D800" s="102"/>
      <c r="E800" s="104"/>
      <c r="F800" s="104"/>
    </row>
    <row r="801" spans="3:6" ht="16.5" x14ac:dyDescent="0.25">
      <c r="C801" s="104"/>
      <c r="D801" s="102"/>
      <c r="E801" s="104"/>
      <c r="F801" s="104"/>
    </row>
    <row r="802" spans="3:6" ht="16.5" x14ac:dyDescent="0.25">
      <c r="C802" s="104"/>
      <c r="D802" s="102"/>
      <c r="E802" s="104"/>
      <c r="F802" s="104"/>
    </row>
    <row r="803" spans="3:6" ht="16.5" x14ac:dyDescent="0.25">
      <c r="C803" s="104"/>
      <c r="D803" s="102"/>
      <c r="E803" s="104"/>
      <c r="F803" s="104"/>
    </row>
    <row r="804" spans="3:6" ht="16.5" x14ac:dyDescent="0.25">
      <c r="C804" s="104"/>
      <c r="D804" s="102"/>
      <c r="E804" s="104"/>
      <c r="F804" s="104"/>
    </row>
    <row r="805" spans="3:6" ht="16.5" x14ac:dyDescent="0.25">
      <c r="C805" s="104"/>
      <c r="D805" s="102"/>
      <c r="E805" s="104"/>
      <c r="F805" s="104"/>
    </row>
    <row r="806" spans="3:6" ht="16.5" x14ac:dyDescent="0.25">
      <c r="C806" s="104"/>
      <c r="D806" s="102"/>
      <c r="E806" s="104"/>
      <c r="F806" s="104"/>
    </row>
    <row r="807" spans="3:6" ht="16.5" x14ac:dyDescent="0.25">
      <c r="C807" s="104"/>
      <c r="D807" s="102"/>
      <c r="E807" s="104"/>
      <c r="F807" s="104"/>
    </row>
    <row r="808" spans="3:6" ht="16.5" x14ac:dyDescent="0.25">
      <c r="C808" s="104"/>
      <c r="D808" s="102"/>
      <c r="E808" s="104"/>
      <c r="F808" s="104"/>
    </row>
    <row r="809" spans="3:6" ht="16.5" x14ac:dyDescent="0.25">
      <c r="C809" s="104"/>
      <c r="D809" s="102"/>
      <c r="E809" s="104"/>
      <c r="F809" s="104"/>
    </row>
    <row r="810" spans="3:6" ht="16.5" x14ac:dyDescent="0.25">
      <c r="C810" s="104"/>
      <c r="D810" s="102"/>
      <c r="E810" s="104"/>
      <c r="F810" s="104"/>
    </row>
    <row r="811" spans="3:6" ht="16.5" x14ac:dyDescent="0.25">
      <c r="C811" s="104"/>
      <c r="D811" s="102"/>
      <c r="E811" s="104"/>
      <c r="F811" s="104"/>
    </row>
    <row r="812" spans="3:6" ht="16.5" x14ac:dyDescent="0.25">
      <c r="C812" s="104"/>
      <c r="D812" s="102"/>
      <c r="E812" s="104"/>
      <c r="F812" s="104"/>
    </row>
    <row r="813" spans="3:6" ht="16.5" x14ac:dyDescent="0.25">
      <c r="C813" s="104"/>
      <c r="D813" s="102"/>
      <c r="E813" s="104"/>
      <c r="F813" s="104"/>
    </row>
    <row r="814" spans="3:6" ht="16.5" x14ac:dyDescent="0.25">
      <c r="C814" s="104"/>
      <c r="D814" s="102"/>
      <c r="E814" s="104"/>
      <c r="F814" s="104"/>
    </row>
    <row r="815" spans="3:6" ht="16.5" x14ac:dyDescent="0.25">
      <c r="C815" s="104"/>
      <c r="D815" s="102"/>
      <c r="E815" s="104"/>
      <c r="F815" s="104"/>
    </row>
    <row r="816" spans="3:6" ht="16.5" x14ac:dyDescent="0.25">
      <c r="C816" s="104"/>
      <c r="D816" s="102"/>
      <c r="E816" s="104"/>
      <c r="F816" s="104"/>
    </row>
    <row r="817" spans="3:6" ht="16.5" x14ac:dyDescent="0.25">
      <c r="C817" s="104"/>
      <c r="D817" s="102"/>
      <c r="E817" s="104"/>
      <c r="F817" s="104"/>
    </row>
    <row r="818" spans="3:6" ht="16.5" x14ac:dyDescent="0.25">
      <c r="C818" s="104"/>
      <c r="D818" s="102"/>
      <c r="E818" s="104"/>
      <c r="F818" s="104"/>
    </row>
    <row r="819" spans="3:6" ht="16.5" x14ac:dyDescent="0.25">
      <c r="C819" s="104"/>
      <c r="D819" s="102"/>
      <c r="E819" s="104"/>
      <c r="F819" s="104"/>
    </row>
    <row r="820" spans="3:6" ht="16.5" x14ac:dyDescent="0.25">
      <c r="C820" s="104"/>
      <c r="D820" s="102"/>
      <c r="E820" s="104"/>
      <c r="F820" s="104"/>
    </row>
    <row r="821" spans="3:6" ht="16.5" x14ac:dyDescent="0.25">
      <c r="C821" s="104"/>
      <c r="D821" s="102"/>
      <c r="E821" s="104"/>
      <c r="F821" s="104"/>
    </row>
    <row r="822" spans="3:6" ht="16.5" x14ac:dyDescent="0.25">
      <c r="C822" s="104"/>
      <c r="D822" s="102"/>
      <c r="E822" s="104"/>
      <c r="F822" s="104"/>
    </row>
    <row r="823" spans="3:6" ht="16.5" x14ac:dyDescent="0.25">
      <c r="C823" s="104"/>
      <c r="D823" s="102"/>
      <c r="E823" s="104"/>
      <c r="F823" s="104"/>
    </row>
    <row r="824" spans="3:6" ht="16.5" x14ac:dyDescent="0.25">
      <c r="C824" s="104"/>
      <c r="D824" s="102"/>
      <c r="E824" s="104"/>
      <c r="F824" s="104"/>
    </row>
    <row r="825" spans="3:6" ht="16.5" x14ac:dyDescent="0.25">
      <c r="C825" s="104"/>
      <c r="D825" s="102"/>
      <c r="E825" s="104"/>
      <c r="F825" s="104"/>
    </row>
    <row r="826" spans="3:6" ht="16.5" x14ac:dyDescent="0.25">
      <c r="C826" s="104"/>
      <c r="D826" s="102"/>
      <c r="E826" s="104"/>
      <c r="F826" s="104"/>
    </row>
    <row r="827" spans="3:6" ht="16.5" x14ac:dyDescent="0.25">
      <c r="C827" s="104"/>
      <c r="D827" s="102"/>
      <c r="E827" s="104"/>
      <c r="F827" s="104"/>
    </row>
    <row r="828" spans="3:6" ht="16.5" x14ac:dyDescent="0.25">
      <c r="C828" s="104"/>
      <c r="D828" s="102"/>
      <c r="E828" s="104"/>
      <c r="F828" s="104"/>
    </row>
    <row r="829" spans="3:6" ht="16.5" x14ac:dyDescent="0.25">
      <c r="C829" s="104"/>
      <c r="D829" s="102"/>
      <c r="E829" s="104"/>
      <c r="F829" s="104"/>
    </row>
    <row r="830" spans="3:6" ht="16.5" x14ac:dyDescent="0.25">
      <c r="C830" s="104"/>
      <c r="D830" s="102"/>
      <c r="E830" s="104"/>
      <c r="F830" s="104"/>
    </row>
    <row r="831" spans="3:6" ht="16.5" x14ac:dyDescent="0.25">
      <c r="C831" s="104"/>
      <c r="D831" s="102"/>
      <c r="E831" s="104"/>
      <c r="F831" s="104"/>
    </row>
    <row r="832" spans="3:6" ht="16.5" x14ac:dyDescent="0.25">
      <c r="C832" s="104"/>
      <c r="D832" s="102"/>
      <c r="E832" s="104"/>
      <c r="F832" s="104"/>
    </row>
    <row r="833" spans="3:6" ht="16.5" x14ac:dyDescent="0.25">
      <c r="C833" s="104"/>
      <c r="D833" s="102"/>
      <c r="E833" s="104"/>
      <c r="F833" s="104"/>
    </row>
    <row r="834" spans="3:6" ht="16.5" x14ac:dyDescent="0.25">
      <c r="C834" s="104"/>
      <c r="D834" s="102"/>
      <c r="E834" s="104"/>
      <c r="F834" s="104"/>
    </row>
    <row r="835" spans="3:6" ht="16.5" x14ac:dyDescent="0.25">
      <c r="C835" s="104"/>
      <c r="D835" s="102"/>
      <c r="E835" s="104"/>
      <c r="F835" s="104"/>
    </row>
    <row r="836" spans="3:6" ht="16.5" x14ac:dyDescent="0.25">
      <c r="C836" s="104"/>
      <c r="D836" s="102"/>
      <c r="E836" s="104"/>
      <c r="F836" s="104"/>
    </row>
    <row r="837" spans="3:6" ht="16.5" x14ac:dyDescent="0.25">
      <c r="C837" s="104"/>
      <c r="D837" s="102"/>
      <c r="E837" s="104"/>
      <c r="F837" s="104"/>
    </row>
    <row r="838" spans="3:6" ht="16.5" x14ac:dyDescent="0.25">
      <c r="C838" s="104"/>
      <c r="D838" s="102"/>
      <c r="E838" s="104"/>
      <c r="F838" s="104"/>
    </row>
    <row r="839" spans="3:6" ht="16.5" x14ac:dyDescent="0.25">
      <c r="C839" s="104"/>
      <c r="D839" s="102"/>
      <c r="E839" s="104"/>
      <c r="F839" s="104"/>
    </row>
    <row r="840" spans="3:6" ht="16.5" x14ac:dyDescent="0.25">
      <c r="C840" s="104"/>
      <c r="D840" s="102"/>
      <c r="E840" s="104"/>
      <c r="F840" s="104"/>
    </row>
    <row r="841" spans="3:6" ht="16.5" x14ac:dyDescent="0.25">
      <c r="C841" s="104"/>
      <c r="D841" s="102"/>
      <c r="E841" s="104"/>
      <c r="F841" s="104"/>
    </row>
    <row r="842" spans="3:6" ht="16.5" x14ac:dyDescent="0.25">
      <c r="C842" s="104"/>
      <c r="D842" s="102"/>
      <c r="E842" s="104"/>
      <c r="F842" s="104"/>
    </row>
    <row r="843" spans="3:6" ht="16.5" x14ac:dyDescent="0.25">
      <c r="C843" s="104"/>
      <c r="D843" s="102"/>
      <c r="E843" s="104"/>
      <c r="F843" s="104"/>
    </row>
    <row r="844" spans="3:6" ht="16.5" x14ac:dyDescent="0.25">
      <c r="C844" s="104"/>
      <c r="D844" s="102"/>
      <c r="E844" s="104"/>
      <c r="F844" s="104"/>
    </row>
    <row r="845" spans="3:6" ht="16.5" x14ac:dyDescent="0.25">
      <c r="C845" s="104"/>
      <c r="D845" s="102"/>
      <c r="E845" s="104"/>
      <c r="F845" s="104"/>
    </row>
    <row r="846" spans="3:6" ht="16.5" x14ac:dyDescent="0.25">
      <c r="C846" s="104"/>
      <c r="D846" s="102"/>
      <c r="E846" s="104"/>
      <c r="F846" s="104"/>
    </row>
    <row r="847" spans="3:6" ht="16.5" x14ac:dyDescent="0.25">
      <c r="C847" s="104"/>
      <c r="D847" s="102"/>
      <c r="E847" s="104"/>
      <c r="F847" s="104"/>
    </row>
    <row r="848" spans="3:6" ht="16.5" x14ac:dyDescent="0.25">
      <c r="C848" s="104"/>
      <c r="D848" s="102"/>
      <c r="E848" s="104"/>
      <c r="F848" s="104"/>
    </row>
    <row r="849" spans="3:6" ht="16.5" x14ac:dyDescent="0.25">
      <c r="C849" s="104"/>
      <c r="D849" s="102"/>
      <c r="E849" s="104"/>
      <c r="F849" s="104"/>
    </row>
    <row r="850" spans="3:6" ht="16.5" x14ac:dyDescent="0.25">
      <c r="C850" s="104"/>
      <c r="D850" s="102"/>
      <c r="E850" s="104"/>
      <c r="F850" s="104"/>
    </row>
    <row r="851" spans="3:6" ht="16.5" x14ac:dyDescent="0.25">
      <c r="C851" s="104"/>
      <c r="D851" s="102"/>
      <c r="E851" s="104"/>
      <c r="F851" s="104"/>
    </row>
    <row r="852" spans="3:6" ht="16.5" x14ac:dyDescent="0.25">
      <c r="C852" s="104"/>
      <c r="D852" s="102"/>
      <c r="E852" s="104"/>
      <c r="F852" s="104"/>
    </row>
    <row r="853" spans="3:6" ht="16.5" x14ac:dyDescent="0.25">
      <c r="C853" s="104"/>
      <c r="D853" s="102"/>
      <c r="E853" s="104"/>
      <c r="F853" s="104"/>
    </row>
    <row r="854" spans="3:6" ht="16.5" x14ac:dyDescent="0.25">
      <c r="C854" s="104"/>
      <c r="D854" s="102"/>
      <c r="E854" s="104"/>
      <c r="F854" s="104"/>
    </row>
    <row r="855" spans="3:6" ht="16.5" x14ac:dyDescent="0.25">
      <c r="C855" s="104"/>
      <c r="D855" s="102"/>
      <c r="E855" s="104"/>
      <c r="F855" s="104"/>
    </row>
    <row r="856" spans="3:6" ht="16.5" x14ac:dyDescent="0.25">
      <c r="C856" s="104"/>
      <c r="D856" s="102"/>
      <c r="E856" s="104"/>
      <c r="F856" s="104"/>
    </row>
    <row r="857" spans="3:6" ht="16.5" x14ac:dyDescent="0.25">
      <c r="C857" s="104"/>
      <c r="D857" s="102"/>
      <c r="E857" s="104"/>
      <c r="F857" s="104"/>
    </row>
    <row r="858" spans="3:6" ht="16.5" x14ac:dyDescent="0.25">
      <c r="C858" s="104"/>
      <c r="D858" s="102"/>
      <c r="E858" s="104"/>
      <c r="F858" s="104"/>
    </row>
    <row r="859" spans="3:6" ht="16.5" x14ac:dyDescent="0.25">
      <c r="C859" s="104"/>
      <c r="D859" s="102"/>
      <c r="E859" s="104"/>
      <c r="F859" s="104"/>
    </row>
    <row r="860" spans="3:6" ht="16.5" x14ac:dyDescent="0.25">
      <c r="C860" s="104"/>
      <c r="D860" s="102"/>
      <c r="E860" s="104"/>
      <c r="F860" s="104"/>
    </row>
    <row r="861" spans="3:6" ht="16.5" x14ac:dyDescent="0.25">
      <c r="C861" s="104"/>
      <c r="D861" s="102"/>
      <c r="E861" s="104"/>
      <c r="F861" s="104"/>
    </row>
    <row r="862" spans="3:6" ht="16.5" x14ac:dyDescent="0.25">
      <c r="C862" s="104"/>
      <c r="D862" s="102"/>
      <c r="E862" s="104"/>
      <c r="F862" s="104"/>
    </row>
    <row r="863" spans="3:6" ht="16.5" x14ac:dyDescent="0.25">
      <c r="C863" s="104"/>
      <c r="D863" s="102"/>
      <c r="E863" s="104"/>
      <c r="F863" s="104"/>
    </row>
    <row r="864" spans="3:6" ht="16.5" x14ac:dyDescent="0.25">
      <c r="C864" s="104"/>
      <c r="D864" s="102"/>
      <c r="E864" s="104"/>
      <c r="F864" s="104"/>
    </row>
    <row r="865" spans="3:6" ht="16.5" x14ac:dyDescent="0.25">
      <c r="C865" s="104"/>
      <c r="D865" s="102"/>
      <c r="E865" s="104"/>
      <c r="F865" s="104"/>
    </row>
    <row r="866" spans="3:6" ht="16.5" x14ac:dyDescent="0.25">
      <c r="C866" s="104"/>
      <c r="D866" s="102"/>
      <c r="E866" s="104"/>
      <c r="F866" s="104"/>
    </row>
    <row r="867" spans="3:6" ht="16.5" x14ac:dyDescent="0.25">
      <c r="C867" s="104"/>
      <c r="D867" s="102"/>
      <c r="E867" s="104"/>
      <c r="F867" s="104"/>
    </row>
    <row r="868" spans="3:6" ht="16.5" x14ac:dyDescent="0.25">
      <c r="C868" s="104"/>
      <c r="D868" s="102"/>
      <c r="E868" s="104"/>
      <c r="F868" s="104"/>
    </row>
    <row r="869" spans="3:6" ht="16.5" x14ac:dyDescent="0.25">
      <c r="C869" s="104"/>
      <c r="D869" s="102"/>
      <c r="E869" s="104"/>
      <c r="F869" s="104"/>
    </row>
    <row r="870" spans="3:6" ht="16.5" x14ac:dyDescent="0.25">
      <c r="C870" s="104"/>
      <c r="D870" s="102"/>
      <c r="E870" s="104"/>
      <c r="F870" s="104"/>
    </row>
    <row r="871" spans="3:6" ht="16.5" x14ac:dyDescent="0.25">
      <c r="C871" s="104"/>
      <c r="D871" s="102"/>
      <c r="E871" s="104"/>
      <c r="F871" s="104"/>
    </row>
    <row r="872" spans="3:6" ht="16.5" x14ac:dyDescent="0.25">
      <c r="C872" s="104"/>
      <c r="D872" s="102"/>
      <c r="E872" s="104"/>
      <c r="F872" s="104"/>
    </row>
    <row r="873" spans="3:6" ht="16.5" x14ac:dyDescent="0.25">
      <c r="C873" s="104"/>
      <c r="D873" s="102"/>
      <c r="E873" s="104"/>
      <c r="F873" s="104"/>
    </row>
    <row r="874" spans="3:6" ht="16.5" x14ac:dyDescent="0.25">
      <c r="C874" s="104"/>
      <c r="D874" s="102"/>
      <c r="E874" s="104"/>
      <c r="F874" s="104"/>
    </row>
    <row r="875" spans="3:6" ht="16.5" x14ac:dyDescent="0.25">
      <c r="C875" s="104"/>
      <c r="D875" s="102"/>
      <c r="E875" s="104"/>
      <c r="F875" s="104"/>
    </row>
    <row r="876" spans="3:6" ht="16.5" x14ac:dyDescent="0.25">
      <c r="C876" s="104"/>
      <c r="D876" s="102"/>
      <c r="E876" s="104"/>
      <c r="F876" s="104"/>
    </row>
    <row r="877" spans="3:6" ht="16.5" x14ac:dyDescent="0.25">
      <c r="C877" s="104"/>
      <c r="D877" s="102"/>
      <c r="E877" s="104"/>
      <c r="F877" s="104"/>
    </row>
    <row r="878" spans="3:6" ht="16.5" x14ac:dyDescent="0.25">
      <c r="C878" s="104"/>
      <c r="D878" s="102"/>
      <c r="E878" s="104"/>
      <c r="F878" s="104"/>
    </row>
    <row r="879" spans="3:6" ht="16.5" x14ac:dyDescent="0.25">
      <c r="C879" s="104"/>
      <c r="D879" s="102"/>
      <c r="E879" s="104"/>
      <c r="F879" s="104"/>
    </row>
    <row r="880" spans="3:6" ht="16.5" x14ac:dyDescent="0.25">
      <c r="C880" s="104"/>
      <c r="D880" s="102"/>
      <c r="E880" s="104"/>
      <c r="F880" s="104"/>
    </row>
    <row r="881" spans="3:6" ht="16.5" x14ac:dyDescent="0.25">
      <c r="C881" s="104"/>
      <c r="D881" s="102"/>
      <c r="E881" s="104"/>
      <c r="F881" s="104"/>
    </row>
    <row r="882" spans="3:6" ht="16.5" x14ac:dyDescent="0.25">
      <c r="C882" s="104"/>
      <c r="D882" s="102"/>
      <c r="E882" s="104"/>
      <c r="F882" s="104"/>
    </row>
    <row r="883" spans="3:6" ht="16.5" x14ac:dyDescent="0.25">
      <c r="C883" s="104"/>
      <c r="D883" s="102"/>
      <c r="E883" s="104"/>
      <c r="F883" s="104"/>
    </row>
    <row r="884" spans="3:6" ht="16.5" x14ac:dyDescent="0.25">
      <c r="C884" s="104"/>
      <c r="D884" s="102"/>
      <c r="E884" s="104"/>
      <c r="F884" s="104"/>
    </row>
    <row r="885" spans="3:6" ht="16.5" x14ac:dyDescent="0.25">
      <c r="C885" s="104"/>
      <c r="D885" s="102"/>
      <c r="E885" s="104"/>
      <c r="F885" s="104"/>
    </row>
    <row r="886" spans="3:6" ht="16.5" x14ac:dyDescent="0.25">
      <c r="C886" s="104"/>
      <c r="D886" s="102"/>
      <c r="E886" s="104"/>
      <c r="F886" s="104"/>
    </row>
    <row r="887" spans="3:6" ht="16.5" x14ac:dyDescent="0.25">
      <c r="C887" s="104"/>
      <c r="D887" s="102"/>
      <c r="E887" s="104"/>
      <c r="F887" s="104"/>
    </row>
    <row r="888" spans="3:6" ht="16.5" x14ac:dyDescent="0.25">
      <c r="C888" s="104"/>
      <c r="D888" s="102"/>
      <c r="E888" s="104"/>
      <c r="F888" s="104"/>
    </row>
    <row r="889" spans="3:6" ht="16.5" x14ac:dyDescent="0.25">
      <c r="C889" s="104"/>
      <c r="D889" s="102"/>
      <c r="E889" s="104"/>
      <c r="F889" s="104"/>
    </row>
    <row r="890" spans="3:6" ht="16.5" x14ac:dyDescent="0.25">
      <c r="C890" s="104"/>
      <c r="D890" s="102"/>
      <c r="E890" s="104"/>
      <c r="F890" s="104"/>
    </row>
    <row r="891" spans="3:6" ht="16.5" x14ac:dyDescent="0.25">
      <c r="C891" s="104"/>
      <c r="D891" s="102"/>
      <c r="E891" s="104"/>
      <c r="F891" s="104"/>
    </row>
    <row r="892" spans="3:6" ht="16.5" x14ac:dyDescent="0.25">
      <c r="C892" s="104"/>
      <c r="D892" s="102"/>
      <c r="E892" s="104"/>
      <c r="F892" s="104"/>
    </row>
    <row r="893" spans="3:6" ht="16.5" x14ac:dyDescent="0.25">
      <c r="C893" s="104"/>
      <c r="D893" s="102"/>
      <c r="E893" s="104"/>
      <c r="F893" s="104"/>
    </row>
    <row r="894" spans="3:6" ht="16.5" x14ac:dyDescent="0.25">
      <c r="C894" s="104"/>
      <c r="D894" s="102"/>
      <c r="E894" s="104"/>
      <c r="F894" s="104"/>
    </row>
    <row r="895" spans="3:6" ht="16.5" x14ac:dyDescent="0.25">
      <c r="C895" s="104"/>
      <c r="D895" s="102"/>
      <c r="E895" s="104"/>
      <c r="F895" s="104"/>
    </row>
    <row r="896" spans="3:6" ht="16.5" x14ac:dyDescent="0.25">
      <c r="C896" s="104"/>
      <c r="D896" s="102"/>
      <c r="E896" s="104"/>
      <c r="F896" s="104"/>
    </row>
    <row r="897" spans="3:6" ht="16.5" x14ac:dyDescent="0.25">
      <c r="C897" s="104"/>
      <c r="D897" s="102"/>
      <c r="E897" s="104"/>
      <c r="F897" s="104"/>
    </row>
    <row r="898" spans="3:6" ht="16.5" x14ac:dyDescent="0.25">
      <c r="C898" s="104"/>
      <c r="D898" s="102"/>
      <c r="E898" s="104"/>
      <c r="F898" s="104"/>
    </row>
    <row r="899" spans="3:6" ht="16.5" x14ac:dyDescent="0.25">
      <c r="C899" s="104"/>
      <c r="D899" s="102"/>
      <c r="E899" s="104"/>
      <c r="F899" s="104"/>
    </row>
    <row r="900" spans="3:6" ht="16.5" x14ac:dyDescent="0.25">
      <c r="C900" s="104"/>
      <c r="D900" s="102"/>
      <c r="E900" s="104"/>
      <c r="F900" s="104"/>
    </row>
    <row r="901" spans="3:6" ht="16.5" x14ac:dyDescent="0.25">
      <c r="C901" s="104"/>
      <c r="D901" s="102"/>
      <c r="E901" s="104"/>
      <c r="F901" s="104"/>
    </row>
    <row r="902" spans="3:6" ht="16.5" x14ac:dyDescent="0.25">
      <c r="C902" s="104"/>
      <c r="D902" s="102"/>
      <c r="E902" s="104"/>
      <c r="F902" s="104"/>
    </row>
    <row r="903" spans="3:6" ht="16.5" x14ac:dyDescent="0.25">
      <c r="C903" s="104"/>
      <c r="D903" s="102"/>
      <c r="E903" s="104"/>
      <c r="F903" s="104"/>
    </row>
    <row r="904" spans="3:6" ht="16.5" x14ac:dyDescent="0.25">
      <c r="C904" s="104"/>
      <c r="D904" s="102"/>
      <c r="E904" s="104"/>
      <c r="F904" s="104"/>
    </row>
    <row r="905" spans="3:6" ht="16.5" x14ac:dyDescent="0.25">
      <c r="C905" s="104"/>
      <c r="D905" s="102"/>
      <c r="E905" s="104"/>
      <c r="F905" s="104"/>
    </row>
    <row r="906" spans="3:6" ht="16.5" x14ac:dyDescent="0.25">
      <c r="C906" s="104"/>
      <c r="D906" s="102"/>
      <c r="E906" s="104"/>
      <c r="F906" s="104"/>
    </row>
    <row r="907" spans="3:6" ht="16.5" x14ac:dyDescent="0.25">
      <c r="C907" s="104"/>
      <c r="D907" s="102"/>
      <c r="E907" s="104"/>
      <c r="F907" s="104"/>
    </row>
    <row r="908" spans="3:6" ht="16.5" x14ac:dyDescent="0.25">
      <c r="C908" s="104"/>
      <c r="D908" s="102"/>
      <c r="E908" s="104"/>
      <c r="F908" s="104"/>
    </row>
    <row r="909" spans="3:6" ht="16.5" x14ac:dyDescent="0.25">
      <c r="C909" s="104"/>
      <c r="D909" s="102"/>
      <c r="E909" s="104"/>
      <c r="F909" s="104"/>
    </row>
    <row r="910" spans="3:6" ht="16.5" x14ac:dyDescent="0.25">
      <c r="C910" s="104"/>
      <c r="D910" s="102"/>
      <c r="E910" s="104"/>
      <c r="F910" s="104"/>
    </row>
    <row r="911" spans="3:6" ht="16.5" x14ac:dyDescent="0.25">
      <c r="C911" s="104"/>
      <c r="D911" s="102"/>
      <c r="E911" s="104"/>
      <c r="F911" s="104"/>
    </row>
    <row r="912" spans="3:6" ht="16.5" x14ac:dyDescent="0.25">
      <c r="C912" s="104"/>
      <c r="D912" s="102"/>
      <c r="E912" s="104"/>
      <c r="F912" s="104"/>
    </row>
    <row r="913" spans="3:6" ht="16.5" x14ac:dyDescent="0.25">
      <c r="C913" s="104"/>
      <c r="D913" s="102"/>
      <c r="E913" s="104"/>
      <c r="F913" s="104"/>
    </row>
    <row r="914" spans="3:6" ht="16.5" x14ac:dyDescent="0.25">
      <c r="C914" s="104"/>
      <c r="D914" s="102"/>
      <c r="E914" s="104"/>
      <c r="F914" s="104"/>
    </row>
    <row r="915" spans="3:6" ht="16.5" x14ac:dyDescent="0.25">
      <c r="C915" s="104"/>
      <c r="D915" s="102"/>
      <c r="E915" s="104"/>
      <c r="F915" s="104"/>
    </row>
    <row r="916" spans="3:6" ht="16.5" x14ac:dyDescent="0.25">
      <c r="C916" s="104"/>
      <c r="D916" s="102"/>
      <c r="E916" s="104"/>
      <c r="F916" s="104"/>
    </row>
    <row r="917" spans="3:6" ht="16.5" x14ac:dyDescent="0.25">
      <c r="C917" s="104"/>
      <c r="D917" s="102"/>
      <c r="E917" s="104"/>
      <c r="F917" s="104"/>
    </row>
    <row r="918" spans="3:6" ht="16.5" x14ac:dyDescent="0.25">
      <c r="C918" s="104"/>
      <c r="D918" s="102"/>
      <c r="E918" s="104"/>
      <c r="F918" s="104"/>
    </row>
    <row r="919" spans="3:6" ht="16.5" x14ac:dyDescent="0.25">
      <c r="C919" s="104"/>
      <c r="D919" s="102"/>
      <c r="E919" s="104"/>
      <c r="F919" s="104"/>
    </row>
    <row r="920" spans="3:6" ht="16.5" x14ac:dyDescent="0.25">
      <c r="C920" s="104"/>
      <c r="D920" s="102"/>
      <c r="E920" s="104"/>
      <c r="F920" s="104"/>
    </row>
    <row r="921" spans="3:6" ht="16.5" x14ac:dyDescent="0.25">
      <c r="C921" s="104"/>
      <c r="D921" s="102"/>
      <c r="E921" s="104"/>
      <c r="F921" s="104"/>
    </row>
    <row r="922" spans="3:6" ht="16.5" x14ac:dyDescent="0.25">
      <c r="C922" s="104"/>
      <c r="D922" s="102"/>
      <c r="E922" s="104"/>
      <c r="F922" s="104"/>
    </row>
    <row r="923" spans="3:6" ht="16.5" x14ac:dyDescent="0.25">
      <c r="C923" s="104"/>
      <c r="D923" s="102"/>
      <c r="E923" s="104"/>
      <c r="F923" s="104"/>
    </row>
    <row r="924" spans="3:6" ht="16.5" x14ac:dyDescent="0.25">
      <c r="C924" s="104"/>
      <c r="D924" s="102"/>
      <c r="E924" s="104"/>
      <c r="F924" s="104"/>
    </row>
    <row r="925" spans="3:6" ht="16.5" x14ac:dyDescent="0.25">
      <c r="C925" s="104"/>
      <c r="D925" s="102"/>
      <c r="E925" s="104"/>
      <c r="F925" s="104"/>
    </row>
    <row r="926" spans="3:6" ht="16.5" x14ac:dyDescent="0.25">
      <c r="C926" s="104"/>
      <c r="D926" s="102"/>
      <c r="E926" s="104"/>
      <c r="F926" s="104"/>
    </row>
    <row r="927" spans="3:6" ht="16.5" x14ac:dyDescent="0.25">
      <c r="C927" s="104"/>
      <c r="D927" s="102"/>
      <c r="E927" s="104"/>
      <c r="F927" s="104"/>
    </row>
    <row r="928" spans="3:6" ht="16.5" x14ac:dyDescent="0.25">
      <c r="C928" s="104"/>
      <c r="D928" s="102"/>
      <c r="E928" s="104"/>
      <c r="F928" s="104"/>
    </row>
    <row r="929" spans="3:6" ht="16.5" x14ac:dyDescent="0.25">
      <c r="C929" s="104"/>
      <c r="D929" s="102"/>
      <c r="E929" s="104"/>
      <c r="F929" s="104"/>
    </row>
    <row r="930" spans="3:6" ht="16.5" x14ac:dyDescent="0.25">
      <c r="C930" s="104"/>
      <c r="D930" s="102"/>
      <c r="E930" s="104"/>
      <c r="F930" s="104"/>
    </row>
    <row r="931" spans="3:6" ht="16.5" x14ac:dyDescent="0.25">
      <c r="C931" s="104"/>
      <c r="D931" s="102"/>
      <c r="E931" s="104"/>
      <c r="F931" s="104"/>
    </row>
    <row r="932" spans="3:6" ht="16.5" x14ac:dyDescent="0.25">
      <c r="C932" s="104"/>
      <c r="D932" s="102"/>
      <c r="E932" s="104"/>
      <c r="F932" s="104"/>
    </row>
    <row r="933" spans="3:6" ht="16.5" x14ac:dyDescent="0.25">
      <c r="C933" s="104"/>
      <c r="D933" s="102"/>
      <c r="E933" s="104"/>
      <c r="F933" s="104"/>
    </row>
    <row r="934" spans="3:6" ht="16.5" x14ac:dyDescent="0.25">
      <c r="C934" s="104"/>
      <c r="D934" s="102"/>
      <c r="E934" s="104"/>
      <c r="F934" s="104"/>
    </row>
    <row r="935" spans="3:6" ht="16.5" x14ac:dyDescent="0.25">
      <c r="C935" s="104"/>
      <c r="D935" s="102"/>
      <c r="E935" s="104"/>
      <c r="F935" s="104"/>
    </row>
    <row r="936" spans="3:6" ht="16.5" x14ac:dyDescent="0.25">
      <c r="C936" s="104"/>
      <c r="D936" s="102"/>
      <c r="E936" s="104"/>
      <c r="F936" s="104"/>
    </row>
    <row r="937" spans="3:6" ht="16.5" x14ac:dyDescent="0.25">
      <c r="C937" s="104"/>
      <c r="D937" s="102"/>
      <c r="E937" s="104"/>
      <c r="F937" s="104"/>
    </row>
    <row r="938" spans="3:6" ht="16.5" x14ac:dyDescent="0.25">
      <c r="C938" s="104"/>
      <c r="D938" s="102"/>
      <c r="E938" s="104"/>
      <c r="F938" s="104"/>
    </row>
    <row r="939" spans="3:6" ht="16.5" x14ac:dyDescent="0.25">
      <c r="C939" s="104"/>
      <c r="D939" s="102"/>
      <c r="E939" s="104"/>
      <c r="F939" s="104"/>
    </row>
    <row r="940" spans="3:6" ht="16.5" x14ac:dyDescent="0.25">
      <c r="C940" s="104"/>
      <c r="D940" s="102"/>
      <c r="E940" s="104"/>
      <c r="F940" s="104"/>
    </row>
    <row r="941" spans="3:6" ht="16.5" x14ac:dyDescent="0.25">
      <c r="C941" s="104"/>
      <c r="D941" s="102"/>
      <c r="E941" s="104"/>
      <c r="F941" s="104"/>
    </row>
    <row r="942" spans="3:6" ht="16.5" x14ac:dyDescent="0.25">
      <c r="C942" s="104"/>
      <c r="D942" s="102"/>
      <c r="E942" s="104"/>
      <c r="F942" s="104"/>
    </row>
    <row r="943" spans="3:6" ht="16.5" x14ac:dyDescent="0.25">
      <c r="C943" s="104"/>
      <c r="D943" s="102"/>
      <c r="E943" s="104"/>
      <c r="F943" s="104"/>
    </row>
    <row r="944" spans="3:6" ht="16.5" x14ac:dyDescent="0.25">
      <c r="C944" s="104"/>
      <c r="D944" s="102"/>
      <c r="E944" s="104"/>
      <c r="F944" s="104"/>
    </row>
    <row r="945" spans="3:6" ht="16.5" x14ac:dyDescent="0.25">
      <c r="C945" s="104"/>
      <c r="D945" s="102"/>
      <c r="E945" s="104"/>
      <c r="F945" s="104"/>
    </row>
    <row r="946" spans="3:6" ht="16.5" x14ac:dyDescent="0.25">
      <c r="C946" s="104"/>
      <c r="D946" s="102"/>
      <c r="E946" s="104"/>
      <c r="F946" s="104"/>
    </row>
    <row r="947" spans="3:6" ht="16.5" x14ac:dyDescent="0.25">
      <c r="C947" s="104"/>
      <c r="D947" s="102"/>
      <c r="E947" s="104"/>
      <c r="F947" s="104"/>
    </row>
    <row r="948" spans="3:6" ht="16.5" x14ac:dyDescent="0.25">
      <c r="C948" s="104"/>
      <c r="D948" s="102"/>
      <c r="E948" s="104"/>
      <c r="F948" s="104"/>
    </row>
    <row r="949" spans="3:6" ht="16.5" x14ac:dyDescent="0.25">
      <c r="C949" s="104"/>
      <c r="D949" s="102"/>
      <c r="E949" s="104"/>
      <c r="F949" s="104"/>
    </row>
    <row r="950" spans="3:6" ht="16.5" x14ac:dyDescent="0.25">
      <c r="C950" s="104"/>
      <c r="D950" s="102"/>
      <c r="E950" s="104"/>
      <c r="F950" s="104"/>
    </row>
    <row r="951" spans="3:6" ht="16.5" x14ac:dyDescent="0.25">
      <c r="C951" s="104"/>
      <c r="D951" s="102"/>
      <c r="E951" s="104"/>
      <c r="F951" s="104"/>
    </row>
    <row r="952" spans="3:6" ht="16.5" x14ac:dyDescent="0.25">
      <c r="C952" s="104"/>
      <c r="D952" s="102"/>
      <c r="E952" s="104"/>
      <c r="F952" s="104"/>
    </row>
    <row r="953" spans="3:6" ht="16.5" x14ac:dyDescent="0.25">
      <c r="C953" s="104"/>
      <c r="D953" s="102"/>
      <c r="E953" s="104"/>
      <c r="F953" s="104"/>
    </row>
    <row r="954" spans="3:6" ht="16.5" x14ac:dyDescent="0.25">
      <c r="C954" s="104"/>
      <c r="D954" s="102"/>
      <c r="E954" s="104"/>
      <c r="F954" s="104"/>
    </row>
    <row r="955" spans="3:6" ht="16.5" x14ac:dyDescent="0.25">
      <c r="C955" s="104"/>
      <c r="D955" s="102"/>
      <c r="E955" s="104"/>
      <c r="F955" s="104"/>
    </row>
    <row r="956" spans="3:6" ht="16.5" x14ac:dyDescent="0.25">
      <c r="C956" s="104"/>
      <c r="D956" s="102"/>
      <c r="E956" s="104"/>
      <c r="F956" s="104"/>
    </row>
    <row r="957" spans="3:6" ht="16.5" x14ac:dyDescent="0.25">
      <c r="C957" s="104"/>
      <c r="D957" s="102"/>
      <c r="E957" s="104"/>
      <c r="F957" s="104"/>
    </row>
    <row r="958" spans="3:6" ht="16.5" x14ac:dyDescent="0.25">
      <c r="C958" s="104"/>
      <c r="D958" s="102"/>
      <c r="E958" s="104"/>
      <c r="F958" s="104"/>
    </row>
    <row r="959" spans="3:6" ht="16.5" x14ac:dyDescent="0.25">
      <c r="C959" s="104"/>
      <c r="D959" s="102"/>
      <c r="E959" s="104"/>
      <c r="F959" s="104"/>
    </row>
    <row r="960" spans="3:6" ht="16.5" x14ac:dyDescent="0.25">
      <c r="C960" s="104"/>
      <c r="D960" s="102"/>
      <c r="E960" s="104"/>
      <c r="F960" s="104"/>
    </row>
    <row r="961" spans="3:6" ht="16.5" x14ac:dyDescent="0.25">
      <c r="C961" s="104"/>
      <c r="D961" s="102"/>
      <c r="E961" s="104"/>
      <c r="F961" s="104"/>
    </row>
    <row r="962" spans="3:6" ht="16.5" x14ac:dyDescent="0.25">
      <c r="C962" s="104"/>
      <c r="D962" s="102"/>
      <c r="E962" s="104"/>
      <c r="F962" s="104"/>
    </row>
    <row r="963" spans="3:6" ht="16.5" x14ac:dyDescent="0.25">
      <c r="C963" s="104"/>
      <c r="D963" s="102"/>
      <c r="E963" s="104"/>
      <c r="F963" s="104"/>
    </row>
    <row r="964" spans="3:6" ht="16.5" x14ac:dyDescent="0.25">
      <c r="C964" s="104"/>
      <c r="D964" s="102"/>
      <c r="E964" s="104"/>
      <c r="F964" s="104"/>
    </row>
    <row r="965" spans="3:6" ht="16.5" x14ac:dyDescent="0.25">
      <c r="C965" s="104"/>
      <c r="D965" s="102"/>
      <c r="E965" s="104"/>
      <c r="F965" s="104"/>
    </row>
    <row r="966" spans="3:6" ht="16.5" x14ac:dyDescent="0.25">
      <c r="C966" s="104"/>
      <c r="D966" s="102"/>
      <c r="E966" s="104"/>
      <c r="F966" s="104"/>
    </row>
    <row r="967" spans="3:6" ht="16.5" x14ac:dyDescent="0.25">
      <c r="C967" s="104"/>
      <c r="D967" s="102"/>
      <c r="E967" s="104"/>
      <c r="F967" s="104"/>
    </row>
    <row r="968" spans="3:6" ht="16.5" x14ac:dyDescent="0.25">
      <c r="C968" s="104"/>
      <c r="D968" s="102"/>
      <c r="E968" s="104"/>
      <c r="F968" s="104"/>
    </row>
    <row r="969" spans="3:6" ht="16.5" x14ac:dyDescent="0.25">
      <c r="C969" s="104"/>
      <c r="D969" s="102"/>
      <c r="E969" s="104"/>
      <c r="F969" s="104"/>
    </row>
    <row r="970" spans="3:6" ht="16.5" x14ac:dyDescent="0.25">
      <c r="C970" s="104"/>
      <c r="D970" s="102"/>
      <c r="E970" s="104"/>
      <c r="F970" s="104"/>
    </row>
    <row r="971" spans="3:6" ht="16.5" x14ac:dyDescent="0.25">
      <c r="C971" s="104"/>
      <c r="D971" s="102"/>
      <c r="E971" s="104"/>
      <c r="F971" s="104"/>
    </row>
    <row r="972" spans="3:6" ht="16.5" x14ac:dyDescent="0.25">
      <c r="C972" s="104"/>
      <c r="D972" s="102"/>
      <c r="E972" s="104"/>
      <c r="F972" s="104"/>
    </row>
    <row r="973" spans="3:6" ht="16.5" x14ac:dyDescent="0.25">
      <c r="C973" s="104"/>
      <c r="D973" s="102"/>
      <c r="E973" s="104"/>
      <c r="F973" s="104"/>
    </row>
    <row r="974" spans="3:6" ht="16.5" x14ac:dyDescent="0.25">
      <c r="C974" s="104"/>
      <c r="D974" s="102"/>
      <c r="E974" s="104"/>
      <c r="F974" s="104"/>
    </row>
    <row r="975" spans="3:6" ht="16.5" x14ac:dyDescent="0.25">
      <c r="C975" s="104"/>
      <c r="D975" s="102"/>
      <c r="E975" s="104"/>
      <c r="F975" s="104"/>
    </row>
    <row r="976" spans="3:6" ht="16.5" x14ac:dyDescent="0.25">
      <c r="C976" s="104"/>
      <c r="D976" s="102"/>
      <c r="E976" s="104"/>
      <c r="F976" s="104"/>
    </row>
    <row r="977" spans="3:6" ht="16.5" x14ac:dyDescent="0.25">
      <c r="C977" s="104"/>
      <c r="D977" s="102"/>
      <c r="E977" s="104"/>
      <c r="F977" s="104"/>
    </row>
    <row r="978" spans="3:6" ht="16.5" x14ac:dyDescent="0.25">
      <c r="C978" s="104"/>
      <c r="D978" s="102"/>
      <c r="E978" s="104"/>
      <c r="F978" s="104"/>
    </row>
    <row r="979" spans="3:6" ht="16.5" x14ac:dyDescent="0.25">
      <c r="C979" s="104"/>
      <c r="D979" s="102"/>
      <c r="E979" s="104"/>
      <c r="F979" s="104"/>
    </row>
    <row r="980" spans="3:6" ht="16.5" x14ac:dyDescent="0.25">
      <c r="C980" s="104"/>
      <c r="D980" s="102"/>
      <c r="E980" s="104"/>
      <c r="F980" s="104"/>
    </row>
    <row r="981" spans="3:6" ht="16.5" x14ac:dyDescent="0.25">
      <c r="C981" s="104"/>
      <c r="D981" s="102"/>
      <c r="E981" s="104"/>
      <c r="F981" s="104"/>
    </row>
    <row r="982" spans="3:6" ht="16.5" x14ac:dyDescent="0.25">
      <c r="C982" s="104"/>
      <c r="D982" s="102"/>
      <c r="E982" s="104"/>
      <c r="F982" s="104"/>
    </row>
    <row r="983" spans="3:6" ht="16.5" x14ac:dyDescent="0.25">
      <c r="C983" s="104"/>
      <c r="D983" s="102"/>
      <c r="E983" s="104"/>
      <c r="F983" s="104"/>
    </row>
    <row r="984" spans="3:6" ht="16.5" x14ac:dyDescent="0.25">
      <c r="C984" s="104"/>
      <c r="D984" s="102"/>
      <c r="E984" s="104"/>
      <c r="F984" s="104"/>
    </row>
    <row r="985" spans="3:6" ht="16.5" x14ac:dyDescent="0.25">
      <c r="C985" s="104"/>
      <c r="D985" s="102"/>
      <c r="E985" s="104"/>
      <c r="F985" s="104"/>
    </row>
    <row r="986" spans="3:6" ht="16.5" x14ac:dyDescent="0.25">
      <c r="C986" s="104"/>
      <c r="D986" s="102"/>
      <c r="E986" s="104"/>
      <c r="F986" s="104"/>
    </row>
    <row r="987" spans="3:6" ht="16.5" x14ac:dyDescent="0.25">
      <c r="C987" s="104"/>
      <c r="D987" s="102"/>
      <c r="E987" s="104"/>
      <c r="F987" s="104"/>
    </row>
    <row r="988" spans="3:6" ht="16.5" x14ac:dyDescent="0.25">
      <c r="C988" s="104"/>
      <c r="D988" s="102"/>
      <c r="E988" s="104"/>
      <c r="F988" s="104"/>
    </row>
    <row r="989" spans="3:6" ht="16.5" x14ac:dyDescent="0.25">
      <c r="C989" s="104"/>
      <c r="D989" s="102"/>
      <c r="E989" s="104"/>
      <c r="F989" s="104"/>
    </row>
    <row r="990" spans="3:6" ht="16.5" x14ac:dyDescent="0.25">
      <c r="C990" s="104"/>
      <c r="D990" s="102"/>
      <c r="E990" s="104"/>
      <c r="F990" s="104"/>
    </row>
    <row r="991" spans="3:6" ht="16.5" x14ac:dyDescent="0.25">
      <c r="C991" s="104"/>
      <c r="D991" s="102"/>
      <c r="E991" s="104"/>
      <c r="F991" s="104"/>
    </row>
    <row r="992" spans="3:6" ht="16.5" x14ac:dyDescent="0.25">
      <c r="C992" s="104"/>
      <c r="D992" s="102"/>
      <c r="E992" s="104"/>
      <c r="F992" s="104"/>
    </row>
    <row r="993" spans="3:6" ht="16.5" x14ac:dyDescent="0.25">
      <c r="C993" s="104"/>
      <c r="D993" s="102"/>
      <c r="E993" s="104"/>
      <c r="F993" s="104"/>
    </row>
    <row r="994" spans="3:6" ht="16.5" x14ac:dyDescent="0.25">
      <c r="C994" s="104"/>
      <c r="D994" s="102"/>
      <c r="E994" s="104"/>
      <c r="F994" s="104"/>
    </row>
    <row r="995" spans="3:6" ht="16.5" x14ac:dyDescent="0.25">
      <c r="C995" s="104"/>
      <c r="D995" s="102"/>
      <c r="E995" s="104"/>
      <c r="F995" s="104"/>
    </row>
    <row r="996" spans="3:6" ht="16.5" x14ac:dyDescent="0.25">
      <c r="C996" s="104"/>
      <c r="D996" s="102"/>
      <c r="E996" s="104"/>
      <c r="F996" s="104"/>
    </row>
    <row r="997" spans="3:6" ht="16.5" x14ac:dyDescent="0.25">
      <c r="C997" s="104"/>
      <c r="D997" s="102"/>
      <c r="E997" s="104"/>
      <c r="F997" s="104"/>
    </row>
    <row r="998" spans="3:6" ht="16.5" x14ac:dyDescent="0.25">
      <c r="C998" s="104"/>
      <c r="D998" s="102"/>
      <c r="E998" s="104"/>
      <c r="F998" s="104"/>
    </row>
    <row r="999" spans="3:6" ht="16.5" x14ac:dyDescent="0.25">
      <c r="C999" s="104"/>
      <c r="D999" s="102"/>
      <c r="E999" s="104"/>
      <c r="F999" s="104"/>
    </row>
    <row r="1000" spans="3:6" ht="16.5" x14ac:dyDescent="0.25">
      <c r="C1000" s="104"/>
      <c r="D1000" s="102"/>
      <c r="E1000" s="104"/>
      <c r="F1000" s="104"/>
    </row>
    <row r="1001" spans="3:6" ht="16.5" x14ac:dyDescent="0.25">
      <c r="C1001" s="104"/>
      <c r="D1001" s="102"/>
      <c r="E1001" s="104"/>
      <c r="F1001" s="104"/>
    </row>
    <row r="1002" spans="3:6" ht="16.5" x14ac:dyDescent="0.25">
      <c r="C1002" s="104"/>
      <c r="D1002" s="102"/>
      <c r="E1002" s="104"/>
      <c r="F1002" s="104"/>
    </row>
    <row r="1003" spans="3:6" ht="16.5" x14ac:dyDescent="0.25">
      <c r="C1003" s="104"/>
      <c r="D1003" s="102"/>
      <c r="E1003" s="104"/>
      <c r="F1003" s="104"/>
    </row>
    <row r="1004" spans="3:6" ht="16.5" x14ac:dyDescent="0.25">
      <c r="C1004" s="104"/>
      <c r="D1004" s="159"/>
      <c r="E1004" s="104"/>
      <c r="F1004" s="158"/>
    </row>
    <row r="1005" spans="3:6" ht="16.5" x14ac:dyDescent="0.25">
      <c r="C1005" s="104"/>
      <c r="D1005" s="159"/>
      <c r="E1005" s="104"/>
      <c r="F1005" s="158"/>
    </row>
    <row r="1006" spans="3:6" ht="16.5" x14ac:dyDescent="0.25">
      <c r="C1006" s="104"/>
      <c r="D1006" s="159"/>
      <c r="E1006" s="104"/>
      <c r="F1006" s="158"/>
    </row>
    <row r="1007" spans="3:6" ht="16.5" x14ac:dyDescent="0.25">
      <c r="C1007" s="104"/>
      <c r="D1007" s="159"/>
      <c r="E1007" s="104"/>
      <c r="F1007" s="158"/>
    </row>
    <row r="1008" spans="3:6" ht="16.5" x14ac:dyDescent="0.25">
      <c r="C1008" s="104"/>
      <c r="D1008" s="159"/>
      <c r="E1008" s="104"/>
      <c r="F1008" s="158"/>
    </row>
    <row r="1009" spans="3:6" ht="16.5" x14ac:dyDescent="0.25">
      <c r="C1009" s="104"/>
      <c r="D1009" s="159"/>
      <c r="E1009" s="104"/>
      <c r="F1009" s="158"/>
    </row>
    <row r="1010" spans="3:6" ht="16.5" x14ac:dyDescent="0.25">
      <c r="C1010" s="104"/>
      <c r="D1010" s="159"/>
      <c r="E1010" s="104"/>
      <c r="F1010" s="158"/>
    </row>
    <row r="1011" spans="3:6" ht="16.5" x14ac:dyDescent="0.25">
      <c r="C1011" s="104"/>
      <c r="D1011" s="159"/>
      <c r="E1011" s="104"/>
      <c r="F1011" s="158"/>
    </row>
    <row r="1012" spans="3:6" ht="16.5" x14ac:dyDescent="0.25">
      <c r="C1012" s="104"/>
      <c r="D1012" s="159"/>
      <c r="E1012" s="104"/>
      <c r="F1012" s="158"/>
    </row>
    <row r="1013" spans="3:6" ht="16.5" x14ac:dyDescent="0.25">
      <c r="C1013" s="104"/>
      <c r="D1013" s="159"/>
      <c r="E1013" s="104"/>
      <c r="F1013" s="158"/>
    </row>
    <row r="1014" spans="3:6" ht="16.5" x14ac:dyDescent="0.25">
      <c r="C1014" s="104"/>
      <c r="D1014" s="159"/>
      <c r="E1014" s="104"/>
      <c r="F1014" s="158"/>
    </row>
    <row r="1015" spans="3:6" ht="16.5" x14ac:dyDescent="0.25">
      <c r="C1015" s="104"/>
      <c r="D1015" s="159"/>
      <c r="E1015" s="104"/>
      <c r="F1015" s="158"/>
    </row>
    <row r="1016" spans="3:6" ht="16.5" x14ac:dyDescent="0.25">
      <c r="C1016" s="104"/>
      <c r="D1016" s="159"/>
      <c r="E1016" s="104"/>
      <c r="F1016" s="158"/>
    </row>
    <row r="1017" spans="3:6" ht="16.5" x14ac:dyDescent="0.25">
      <c r="C1017" s="104"/>
      <c r="D1017" s="159"/>
      <c r="E1017" s="104"/>
      <c r="F1017" s="158"/>
    </row>
    <row r="1018" spans="3:6" ht="16.5" x14ac:dyDescent="0.25">
      <c r="C1018" s="104"/>
      <c r="D1018" s="159"/>
      <c r="E1018" s="104"/>
      <c r="F1018" s="158"/>
    </row>
    <row r="1019" spans="3:6" ht="16.5" x14ac:dyDescent="0.25">
      <c r="C1019" s="104"/>
      <c r="D1019" s="159"/>
      <c r="E1019" s="104"/>
      <c r="F1019" s="158"/>
    </row>
    <row r="1020" spans="3:6" ht="16.5" x14ac:dyDescent="0.25">
      <c r="C1020" s="104"/>
      <c r="D1020" s="159"/>
      <c r="E1020" s="104"/>
      <c r="F1020" s="158"/>
    </row>
    <row r="1021" spans="3:6" ht="16.5" x14ac:dyDescent="0.25">
      <c r="C1021" s="104"/>
      <c r="D1021" s="159"/>
      <c r="E1021" s="104"/>
      <c r="F1021" s="158"/>
    </row>
    <row r="1022" spans="3:6" ht="16.5" x14ac:dyDescent="0.25">
      <c r="C1022" s="104"/>
      <c r="D1022" s="159"/>
      <c r="E1022" s="104"/>
      <c r="F1022" s="158"/>
    </row>
    <row r="1023" spans="3:6" ht="16.5" x14ac:dyDescent="0.25">
      <c r="C1023" s="104"/>
      <c r="D1023" s="159"/>
      <c r="E1023" s="104"/>
      <c r="F1023" s="158"/>
    </row>
    <row r="1024" spans="3:6" ht="16.5" x14ac:dyDescent="0.25">
      <c r="C1024" s="104"/>
      <c r="D1024" s="159"/>
      <c r="E1024" s="104"/>
      <c r="F1024" s="158"/>
    </row>
    <row r="1025" spans="3:6" ht="16.5" x14ac:dyDescent="0.25">
      <c r="C1025" s="104"/>
      <c r="D1025" s="159"/>
      <c r="E1025" s="104"/>
      <c r="F1025" s="158"/>
    </row>
    <row r="1026" spans="3:6" ht="16.5" x14ac:dyDescent="0.25">
      <c r="C1026" s="104"/>
      <c r="D1026" s="159"/>
      <c r="E1026" s="104"/>
      <c r="F1026" s="158"/>
    </row>
    <row r="1027" spans="3:6" ht="16.5" x14ac:dyDescent="0.25">
      <c r="C1027" s="104"/>
      <c r="D1027" s="159"/>
      <c r="E1027" s="104"/>
      <c r="F1027" s="158"/>
    </row>
    <row r="1028" spans="3:6" ht="16.5" x14ac:dyDescent="0.25">
      <c r="C1028" s="104"/>
      <c r="D1028" s="159"/>
      <c r="E1028" s="104"/>
      <c r="F1028" s="158"/>
    </row>
    <row r="1029" spans="3:6" ht="16.5" x14ac:dyDescent="0.25">
      <c r="C1029" s="104"/>
      <c r="D1029" s="159"/>
      <c r="E1029" s="104"/>
      <c r="F1029" s="158"/>
    </row>
    <row r="1030" spans="3:6" ht="16.5" x14ac:dyDescent="0.25">
      <c r="C1030" s="104"/>
      <c r="D1030" s="159"/>
      <c r="E1030" s="104"/>
      <c r="F1030" s="158"/>
    </row>
    <row r="1031" spans="3:6" ht="16.5" x14ac:dyDescent="0.25">
      <c r="C1031" s="104"/>
      <c r="D1031" s="159"/>
      <c r="E1031" s="104"/>
      <c r="F1031" s="158"/>
    </row>
    <row r="1032" spans="3:6" ht="16.5" x14ac:dyDescent="0.25">
      <c r="C1032" s="104"/>
      <c r="D1032" s="159"/>
      <c r="E1032" s="104"/>
      <c r="F1032" s="158"/>
    </row>
    <row r="1033" spans="3:6" ht="16.5" x14ac:dyDescent="0.25">
      <c r="C1033" s="104"/>
      <c r="D1033" s="159"/>
      <c r="E1033" s="104"/>
      <c r="F1033" s="158"/>
    </row>
    <row r="1034" spans="3:6" ht="16.5" x14ac:dyDescent="0.25">
      <c r="C1034" s="104"/>
      <c r="D1034" s="159"/>
      <c r="E1034" s="104"/>
      <c r="F1034" s="158"/>
    </row>
    <row r="1035" spans="3:6" ht="16.5" x14ac:dyDescent="0.25">
      <c r="C1035" s="104"/>
      <c r="D1035" s="159"/>
      <c r="E1035" s="104"/>
      <c r="F1035" s="158"/>
    </row>
    <row r="1036" spans="3:6" ht="16.5" x14ac:dyDescent="0.25">
      <c r="C1036" s="104"/>
      <c r="D1036" s="159"/>
      <c r="E1036" s="104"/>
      <c r="F1036" s="158"/>
    </row>
    <row r="1037" spans="3:6" ht="16.5" x14ac:dyDescent="0.25">
      <c r="C1037" s="104"/>
      <c r="D1037" s="159"/>
      <c r="E1037" s="104"/>
      <c r="F1037" s="158"/>
    </row>
    <row r="1038" spans="3:6" ht="16.5" x14ac:dyDescent="0.25">
      <c r="C1038" s="104"/>
      <c r="D1038" s="159"/>
      <c r="E1038" s="104"/>
      <c r="F1038" s="158"/>
    </row>
    <row r="1039" spans="3:6" ht="16.5" x14ac:dyDescent="0.25">
      <c r="C1039" s="104"/>
      <c r="D1039" s="159"/>
      <c r="E1039" s="104"/>
      <c r="F1039" s="158"/>
    </row>
    <row r="1040" spans="3:6" ht="16.5" x14ac:dyDescent="0.25">
      <c r="C1040" s="104"/>
      <c r="D1040" s="159"/>
      <c r="E1040" s="104"/>
      <c r="F1040" s="158"/>
    </row>
    <row r="1041" spans="3:6" ht="16.5" x14ac:dyDescent="0.25">
      <c r="C1041" s="104"/>
      <c r="D1041" s="159"/>
      <c r="E1041" s="104"/>
      <c r="F1041" s="158"/>
    </row>
    <row r="1042" spans="3:6" ht="16.5" x14ac:dyDescent="0.25">
      <c r="C1042" s="104"/>
      <c r="D1042" s="159"/>
      <c r="E1042" s="104"/>
      <c r="F1042" s="158"/>
    </row>
    <row r="1043" spans="3:6" ht="16.5" x14ac:dyDescent="0.25">
      <c r="C1043" s="104"/>
      <c r="D1043" s="159"/>
      <c r="E1043" s="104"/>
      <c r="F1043" s="158"/>
    </row>
    <row r="1044" spans="3:6" ht="16.5" x14ac:dyDescent="0.25">
      <c r="C1044" s="104"/>
      <c r="D1044" s="159"/>
      <c r="E1044" s="104"/>
      <c r="F1044" s="158"/>
    </row>
    <row r="1045" spans="3:6" ht="16.5" x14ac:dyDescent="0.25">
      <c r="C1045" s="104"/>
      <c r="D1045" s="159"/>
      <c r="E1045" s="104"/>
      <c r="F1045" s="158"/>
    </row>
    <row r="1046" spans="3:6" ht="16.5" x14ac:dyDescent="0.25">
      <c r="C1046" s="104"/>
      <c r="D1046" s="159"/>
      <c r="E1046" s="104"/>
      <c r="F1046" s="158"/>
    </row>
    <row r="1047" spans="3:6" ht="16.5" x14ac:dyDescent="0.25">
      <c r="C1047" s="104"/>
      <c r="D1047" s="159"/>
      <c r="E1047" s="104"/>
      <c r="F1047" s="158"/>
    </row>
    <row r="1048" spans="3:6" ht="16.5" x14ac:dyDescent="0.25">
      <c r="C1048" s="104"/>
      <c r="D1048" s="159"/>
      <c r="E1048" s="104"/>
      <c r="F1048" s="158"/>
    </row>
    <row r="1049" spans="3:6" ht="16.5" x14ac:dyDescent="0.25">
      <c r="C1049" s="104"/>
      <c r="D1049" s="159"/>
      <c r="E1049" s="104"/>
      <c r="F1049" s="158"/>
    </row>
    <row r="1050" spans="3:6" ht="16.5" x14ac:dyDescent="0.25">
      <c r="C1050" s="104"/>
      <c r="D1050" s="159"/>
      <c r="E1050" s="104"/>
      <c r="F1050" s="158"/>
    </row>
    <row r="1051" spans="3:6" ht="16.5" x14ac:dyDescent="0.25">
      <c r="C1051" s="104"/>
      <c r="D1051" s="159"/>
      <c r="E1051" s="104"/>
      <c r="F1051" s="158"/>
    </row>
    <row r="1052" spans="3:6" ht="16.5" x14ac:dyDescent="0.25">
      <c r="C1052" s="104"/>
      <c r="D1052" s="159"/>
      <c r="E1052" s="104"/>
      <c r="F1052" s="158"/>
    </row>
    <row r="1053" spans="3:6" ht="16.5" x14ac:dyDescent="0.25">
      <c r="C1053" s="104"/>
      <c r="D1053" s="159"/>
      <c r="E1053" s="104"/>
      <c r="F1053" s="158"/>
    </row>
    <row r="1054" spans="3:6" ht="16.5" x14ac:dyDescent="0.25">
      <c r="C1054" s="104"/>
      <c r="D1054" s="159"/>
      <c r="E1054" s="104"/>
      <c r="F1054" s="158"/>
    </row>
    <row r="1055" spans="3:6" ht="16.5" x14ac:dyDescent="0.25">
      <c r="C1055" s="104"/>
      <c r="D1055" s="159"/>
      <c r="E1055" s="104"/>
      <c r="F1055" s="158"/>
    </row>
    <row r="1056" spans="3:6" ht="16.5" x14ac:dyDescent="0.25">
      <c r="C1056" s="104"/>
      <c r="D1056" s="159"/>
      <c r="E1056" s="104"/>
      <c r="F1056" s="158"/>
    </row>
    <row r="1057" spans="3:6" ht="16.5" x14ac:dyDescent="0.25">
      <c r="C1057" s="104"/>
      <c r="D1057" s="159"/>
      <c r="E1057" s="104"/>
      <c r="F1057" s="158"/>
    </row>
    <row r="1058" spans="3:6" ht="16.5" x14ac:dyDescent="0.25">
      <c r="C1058" s="104"/>
      <c r="D1058" s="159"/>
      <c r="E1058" s="104"/>
      <c r="F1058" s="158"/>
    </row>
    <row r="1059" spans="3:6" ht="16.5" x14ac:dyDescent="0.25">
      <c r="C1059" s="104"/>
      <c r="D1059" s="159"/>
      <c r="E1059" s="104"/>
      <c r="F1059" s="158"/>
    </row>
    <row r="1060" spans="3:6" ht="16.5" x14ac:dyDescent="0.25">
      <c r="C1060" s="104"/>
      <c r="D1060" s="159"/>
      <c r="E1060" s="104"/>
      <c r="F1060" s="158"/>
    </row>
    <row r="1061" spans="3:6" ht="16.5" x14ac:dyDescent="0.25">
      <c r="C1061" s="104"/>
      <c r="D1061" s="159"/>
      <c r="E1061" s="104"/>
      <c r="F1061" s="158"/>
    </row>
    <row r="1062" spans="3:6" ht="16.5" x14ac:dyDescent="0.25">
      <c r="C1062" s="104"/>
      <c r="D1062" s="159"/>
      <c r="E1062" s="104"/>
      <c r="F1062" s="158"/>
    </row>
    <row r="1063" spans="3:6" ht="16.5" x14ac:dyDescent="0.25">
      <c r="C1063" s="104"/>
      <c r="D1063" s="159"/>
      <c r="E1063" s="104"/>
      <c r="F1063" s="158"/>
    </row>
    <row r="1064" spans="3:6" ht="16.5" x14ac:dyDescent="0.25">
      <c r="C1064" s="104"/>
      <c r="D1064" s="159"/>
      <c r="E1064" s="104"/>
      <c r="F1064" s="158"/>
    </row>
    <row r="1065" spans="3:6" ht="16.5" x14ac:dyDescent="0.25">
      <c r="C1065" s="104"/>
      <c r="D1065" s="159"/>
      <c r="E1065" s="104"/>
      <c r="F1065" s="158"/>
    </row>
    <row r="1066" spans="3:6" ht="16.5" x14ac:dyDescent="0.25">
      <c r="C1066" s="104"/>
      <c r="D1066" s="159"/>
      <c r="E1066" s="104"/>
      <c r="F1066" s="158"/>
    </row>
    <row r="1067" spans="3:6" ht="16.5" x14ac:dyDescent="0.25">
      <c r="C1067" s="104"/>
      <c r="D1067" s="159"/>
      <c r="E1067" s="104"/>
      <c r="F1067" s="158"/>
    </row>
    <row r="1068" spans="3:6" ht="16.5" x14ac:dyDescent="0.25">
      <c r="C1068" s="104"/>
      <c r="D1068" s="159"/>
      <c r="E1068" s="104"/>
      <c r="F1068" s="158"/>
    </row>
    <row r="1069" spans="3:6" ht="16.5" x14ac:dyDescent="0.25">
      <c r="C1069" s="104"/>
      <c r="D1069" s="159"/>
      <c r="E1069" s="104"/>
      <c r="F1069" s="158"/>
    </row>
    <row r="1070" spans="3:6" ht="16.5" x14ac:dyDescent="0.25">
      <c r="C1070" s="104"/>
      <c r="D1070" s="159"/>
      <c r="E1070" s="104"/>
      <c r="F1070" s="158"/>
    </row>
    <row r="1071" spans="3:6" ht="16.5" x14ac:dyDescent="0.25">
      <c r="C1071" s="104"/>
      <c r="D1071" s="159"/>
      <c r="E1071" s="104"/>
      <c r="F1071" s="158"/>
    </row>
    <row r="1072" spans="3:6" ht="16.5" x14ac:dyDescent="0.25">
      <c r="C1072" s="104"/>
      <c r="D1072" s="159"/>
      <c r="E1072" s="104"/>
      <c r="F1072" s="158"/>
    </row>
    <row r="1073" spans="3:6" ht="16.5" x14ac:dyDescent="0.25">
      <c r="C1073" s="104"/>
      <c r="D1073" s="159"/>
      <c r="E1073" s="104"/>
      <c r="F1073" s="158"/>
    </row>
    <row r="1074" spans="3:6" ht="16.5" x14ac:dyDescent="0.25">
      <c r="C1074" s="104"/>
      <c r="D1074" s="159"/>
      <c r="E1074" s="104"/>
      <c r="F1074" s="158"/>
    </row>
    <row r="1075" spans="3:6" ht="16.5" x14ac:dyDescent="0.25">
      <c r="C1075" s="104"/>
      <c r="D1075" s="159"/>
      <c r="E1075" s="104"/>
      <c r="F1075" s="158"/>
    </row>
    <row r="1076" spans="3:6" ht="16.5" x14ac:dyDescent="0.25">
      <c r="C1076" s="104"/>
      <c r="D1076" s="159"/>
      <c r="E1076" s="104"/>
      <c r="F1076" s="158"/>
    </row>
    <row r="1077" spans="3:6" ht="16.5" x14ac:dyDescent="0.25">
      <c r="C1077" s="104"/>
      <c r="D1077" s="159"/>
      <c r="E1077" s="104"/>
      <c r="F1077" s="158"/>
    </row>
    <row r="1078" spans="3:6" ht="16.5" x14ac:dyDescent="0.25">
      <c r="C1078" s="104"/>
      <c r="D1078" s="159"/>
      <c r="E1078" s="104"/>
      <c r="F1078" s="158"/>
    </row>
    <row r="1079" spans="3:6" ht="16.5" x14ac:dyDescent="0.25">
      <c r="C1079" s="104"/>
      <c r="D1079" s="159"/>
      <c r="E1079" s="104"/>
      <c r="F1079" s="158"/>
    </row>
    <row r="1080" spans="3:6" ht="16.5" x14ac:dyDescent="0.25">
      <c r="C1080" s="104"/>
      <c r="D1080" s="159"/>
      <c r="E1080" s="104"/>
      <c r="F1080" s="158"/>
    </row>
    <row r="1081" spans="3:6" ht="16.5" x14ac:dyDescent="0.25">
      <c r="C1081" s="104"/>
      <c r="D1081" s="159"/>
      <c r="E1081" s="104"/>
      <c r="F1081" s="158"/>
    </row>
    <row r="1082" spans="3:6" ht="16.5" x14ac:dyDescent="0.25">
      <c r="C1082" s="104"/>
      <c r="D1082" s="159"/>
      <c r="E1082" s="104"/>
      <c r="F1082" s="158"/>
    </row>
    <row r="1083" spans="3:6" ht="16.5" x14ac:dyDescent="0.25">
      <c r="C1083" s="104"/>
      <c r="D1083" s="159"/>
      <c r="E1083" s="104"/>
      <c r="F1083" s="158"/>
    </row>
    <row r="1084" spans="3:6" ht="16.5" x14ac:dyDescent="0.25">
      <c r="C1084" s="104"/>
      <c r="D1084" s="159"/>
      <c r="E1084" s="104"/>
      <c r="F1084" s="158"/>
    </row>
    <row r="1085" spans="3:6" ht="16.5" x14ac:dyDescent="0.25">
      <c r="C1085" s="104"/>
      <c r="D1085" s="159"/>
      <c r="E1085" s="104"/>
      <c r="F1085" s="158"/>
    </row>
    <row r="1086" spans="3:6" ht="16.5" x14ac:dyDescent="0.25">
      <c r="C1086" s="104"/>
      <c r="D1086" s="159"/>
      <c r="E1086" s="104"/>
      <c r="F1086" s="158"/>
    </row>
    <row r="1087" spans="3:6" ht="16.5" x14ac:dyDescent="0.25">
      <c r="C1087" s="104"/>
      <c r="D1087" s="159"/>
      <c r="E1087" s="104"/>
      <c r="F1087" s="158"/>
    </row>
    <row r="1088" spans="3:6" ht="16.5" x14ac:dyDescent="0.25">
      <c r="C1088" s="104"/>
      <c r="D1088" s="159"/>
      <c r="E1088" s="104"/>
      <c r="F1088" s="158"/>
    </row>
    <row r="1089" spans="3:6" ht="16.5" x14ac:dyDescent="0.25">
      <c r="C1089" s="104"/>
      <c r="D1089" s="159"/>
      <c r="E1089" s="104"/>
      <c r="F1089" s="158"/>
    </row>
    <row r="1090" spans="3:6" ht="16.5" x14ac:dyDescent="0.25">
      <c r="C1090" s="104"/>
      <c r="D1090" s="159"/>
      <c r="E1090" s="104"/>
      <c r="F1090" s="158"/>
    </row>
    <row r="1091" spans="3:6" ht="16.5" x14ac:dyDescent="0.25">
      <c r="C1091" s="104"/>
      <c r="D1091" s="159"/>
      <c r="E1091" s="104"/>
      <c r="F1091" s="158"/>
    </row>
    <row r="1092" spans="3:6" ht="16.5" x14ac:dyDescent="0.25">
      <c r="C1092" s="104"/>
      <c r="D1092" s="159"/>
      <c r="E1092" s="104"/>
      <c r="F1092" s="158"/>
    </row>
    <row r="1093" spans="3:6" ht="16.5" x14ac:dyDescent="0.25">
      <c r="C1093" s="104"/>
      <c r="D1093" s="159"/>
      <c r="E1093" s="104"/>
      <c r="F1093" s="158"/>
    </row>
    <row r="1094" spans="3:6" ht="16.5" x14ac:dyDescent="0.25">
      <c r="C1094" s="104"/>
      <c r="D1094" s="159"/>
      <c r="E1094" s="104"/>
      <c r="F1094" s="158"/>
    </row>
    <row r="1095" spans="3:6" ht="16.5" x14ac:dyDescent="0.25">
      <c r="C1095" s="104"/>
      <c r="D1095" s="159"/>
      <c r="E1095" s="104"/>
      <c r="F1095" s="158"/>
    </row>
    <row r="1096" spans="3:6" ht="16.5" x14ac:dyDescent="0.25">
      <c r="C1096" s="104"/>
      <c r="D1096" s="159"/>
      <c r="E1096" s="104"/>
      <c r="F1096" s="158"/>
    </row>
    <row r="1097" spans="3:6" ht="16.5" x14ac:dyDescent="0.25">
      <c r="C1097" s="104"/>
      <c r="D1097" s="159"/>
      <c r="E1097" s="104"/>
      <c r="F1097" s="158"/>
    </row>
    <row r="1098" spans="3:6" ht="16.5" x14ac:dyDescent="0.25">
      <c r="C1098" s="104"/>
      <c r="D1098" s="159"/>
      <c r="E1098" s="104"/>
      <c r="F1098" s="158"/>
    </row>
    <row r="1099" spans="3:6" ht="16.5" x14ac:dyDescent="0.25">
      <c r="C1099" s="104"/>
      <c r="D1099" s="159"/>
      <c r="E1099" s="104"/>
      <c r="F1099" s="158"/>
    </row>
    <row r="1100" spans="3:6" ht="16.5" x14ac:dyDescent="0.25">
      <c r="C1100" s="104"/>
      <c r="D1100" s="159"/>
      <c r="E1100" s="104"/>
      <c r="F1100" s="158"/>
    </row>
    <row r="1101" spans="3:6" ht="16.5" x14ac:dyDescent="0.25">
      <c r="C1101" s="104"/>
      <c r="D1101" s="159"/>
      <c r="E1101" s="104"/>
      <c r="F1101" s="158"/>
    </row>
    <row r="1102" spans="3:6" ht="16.5" x14ac:dyDescent="0.25">
      <c r="C1102" s="104"/>
      <c r="D1102" s="159"/>
      <c r="E1102" s="104"/>
      <c r="F1102" s="158"/>
    </row>
    <row r="1103" spans="3:6" ht="16.5" x14ac:dyDescent="0.25">
      <c r="C1103" s="104"/>
      <c r="D1103" s="159"/>
      <c r="E1103" s="104"/>
      <c r="F1103" s="158"/>
    </row>
    <row r="1104" spans="3:6" ht="16.5" x14ac:dyDescent="0.25">
      <c r="C1104" s="104"/>
      <c r="D1104" s="159"/>
      <c r="E1104" s="104"/>
      <c r="F1104" s="158"/>
    </row>
    <row r="1105" spans="3:6" ht="16.5" x14ac:dyDescent="0.25">
      <c r="C1105" s="104"/>
      <c r="D1105" s="159"/>
      <c r="E1105" s="104"/>
      <c r="F1105" s="158"/>
    </row>
    <row r="1106" spans="3:6" ht="16.5" x14ac:dyDescent="0.25">
      <c r="C1106" s="104"/>
      <c r="D1106" s="159"/>
      <c r="E1106" s="104"/>
      <c r="F1106" s="158"/>
    </row>
    <row r="1107" spans="3:6" ht="16.5" x14ac:dyDescent="0.25">
      <c r="C1107" s="104"/>
      <c r="D1107" s="159"/>
      <c r="E1107" s="104"/>
      <c r="F1107" s="158"/>
    </row>
    <row r="1108" spans="3:6" ht="16.5" x14ac:dyDescent="0.25">
      <c r="C1108" s="104"/>
      <c r="D1108" s="159"/>
      <c r="E1108" s="104"/>
      <c r="F1108" s="158"/>
    </row>
    <row r="1109" spans="3:6" ht="16.5" x14ac:dyDescent="0.25">
      <c r="C1109" s="104"/>
      <c r="D1109" s="159"/>
      <c r="E1109" s="104"/>
      <c r="F1109" s="158"/>
    </row>
    <row r="1110" spans="3:6" ht="16.5" x14ac:dyDescent="0.25">
      <c r="C1110" s="104"/>
      <c r="D1110" s="159"/>
      <c r="E1110" s="104"/>
      <c r="F1110" s="158"/>
    </row>
    <row r="1111" spans="3:6" ht="16.5" x14ac:dyDescent="0.25">
      <c r="C1111" s="104"/>
      <c r="D1111" s="159"/>
      <c r="E1111" s="104"/>
      <c r="F1111" s="158"/>
    </row>
    <row r="1112" spans="3:6" ht="16.5" x14ac:dyDescent="0.25">
      <c r="C1112" s="104"/>
      <c r="D1112" s="159"/>
      <c r="E1112" s="104"/>
      <c r="F1112" s="158"/>
    </row>
    <row r="1113" spans="3:6" ht="16.5" x14ac:dyDescent="0.25">
      <c r="C1113" s="104"/>
      <c r="D1113" s="159"/>
      <c r="E1113" s="104"/>
      <c r="F1113" s="158"/>
    </row>
    <row r="1114" spans="3:6" ht="16.5" x14ac:dyDescent="0.25">
      <c r="C1114" s="104"/>
      <c r="D1114" s="159"/>
      <c r="E1114" s="104"/>
      <c r="F1114" s="158"/>
    </row>
    <row r="1115" spans="3:6" ht="16.5" x14ac:dyDescent="0.25">
      <c r="C1115" s="104"/>
      <c r="D1115" s="159"/>
      <c r="E1115" s="104"/>
      <c r="F1115" s="158"/>
    </row>
    <row r="1116" spans="3:6" ht="16.5" x14ac:dyDescent="0.25">
      <c r="C1116" s="104"/>
      <c r="D1116" s="159"/>
      <c r="E1116" s="104"/>
      <c r="F1116" s="158"/>
    </row>
    <row r="1117" spans="3:6" ht="16.5" x14ac:dyDescent="0.25">
      <c r="C1117" s="104"/>
      <c r="D1117" s="159"/>
      <c r="E1117" s="104"/>
      <c r="F1117" s="158"/>
    </row>
    <row r="1118" spans="3:6" ht="16.5" x14ac:dyDescent="0.25">
      <c r="C1118" s="104"/>
      <c r="D1118" s="159"/>
      <c r="E1118" s="104"/>
      <c r="F1118" s="158"/>
    </row>
    <row r="1119" spans="3:6" ht="16.5" x14ac:dyDescent="0.25">
      <c r="C1119" s="104"/>
      <c r="D1119" s="159"/>
      <c r="E1119" s="104"/>
      <c r="F1119" s="158"/>
    </row>
    <row r="1120" spans="3:6" ht="16.5" x14ac:dyDescent="0.25">
      <c r="C1120" s="104"/>
      <c r="D1120" s="159"/>
      <c r="E1120" s="104"/>
      <c r="F1120" s="158"/>
    </row>
    <row r="1121" spans="3:6" ht="16.5" x14ac:dyDescent="0.25">
      <c r="C1121" s="104"/>
      <c r="D1121" s="159"/>
      <c r="E1121" s="104"/>
      <c r="F1121" s="158"/>
    </row>
    <row r="1122" spans="3:6" ht="16.5" x14ac:dyDescent="0.25">
      <c r="C1122" s="104"/>
      <c r="D1122" s="159"/>
      <c r="E1122" s="104"/>
      <c r="F1122" s="158"/>
    </row>
    <row r="1123" spans="3:6" ht="16.5" x14ac:dyDescent="0.25">
      <c r="C1123" s="104"/>
      <c r="D1123" s="159"/>
      <c r="E1123" s="104"/>
      <c r="F1123" s="158"/>
    </row>
    <row r="1124" spans="3:6" ht="16.5" x14ac:dyDescent="0.25">
      <c r="C1124" s="104"/>
      <c r="D1124" s="159"/>
      <c r="E1124" s="104"/>
      <c r="F1124" s="158"/>
    </row>
    <row r="1125" spans="3:6" ht="16.5" x14ac:dyDescent="0.25">
      <c r="C1125" s="104"/>
      <c r="D1125" s="159"/>
      <c r="E1125" s="104"/>
      <c r="F1125" s="158"/>
    </row>
    <row r="1126" spans="3:6" ht="16.5" x14ac:dyDescent="0.25">
      <c r="C1126" s="104"/>
      <c r="D1126" s="159"/>
      <c r="E1126" s="104"/>
      <c r="F1126" s="158"/>
    </row>
    <row r="1127" spans="3:6" ht="16.5" x14ac:dyDescent="0.25">
      <c r="C1127" s="104"/>
      <c r="D1127" s="159"/>
      <c r="E1127" s="104"/>
      <c r="F1127" s="158"/>
    </row>
    <row r="1128" spans="3:6" ht="16.5" x14ac:dyDescent="0.25">
      <c r="C1128" s="104"/>
      <c r="D1128" s="159"/>
      <c r="E1128" s="104"/>
      <c r="F1128" s="158"/>
    </row>
    <row r="1129" spans="3:6" ht="16.5" x14ac:dyDescent="0.25">
      <c r="C1129" s="104"/>
      <c r="D1129" s="159"/>
      <c r="E1129" s="104"/>
      <c r="F1129" s="158"/>
    </row>
    <row r="1130" spans="3:6" ht="16.5" x14ac:dyDescent="0.25">
      <c r="C1130" s="104"/>
      <c r="D1130" s="159"/>
      <c r="E1130" s="104"/>
      <c r="F1130" s="158"/>
    </row>
    <row r="1131" spans="3:6" ht="16.5" x14ac:dyDescent="0.25">
      <c r="C1131" s="104"/>
      <c r="D1131" s="159"/>
      <c r="E1131" s="104"/>
      <c r="F1131" s="158"/>
    </row>
    <row r="1132" spans="3:6" ht="16.5" x14ac:dyDescent="0.25">
      <c r="C1132" s="104"/>
      <c r="D1132" s="159"/>
      <c r="E1132" s="104"/>
      <c r="F1132" s="158"/>
    </row>
    <row r="1133" spans="3:6" ht="16.5" x14ac:dyDescent="0.25">
      <c r="C1133" s="104"/>
      <c r="D1133" s="159"/>
      <c r="E1133" s="104"/>
      <c r="F1133" s="158"/>
    </row>
    <row r="1134" spans="3:6" ht="16.5" x14ac:dyDescent="0.25">
      <c r="C1134" s="104"/>
      <c r="D1134" s="159"/>
      <c r="E1134" s="104"/>
      <c r="F1134" s="158"/>
    </row>
    <row r="1135" spans="3:6" ht="16.5" x14ac:dyDescent="0.25">
      <c r="C1135" s="104"/>
      <c r="D1135" s="159"/>
      <c r="E1135" s="104"/>
      <c r="F1135" s="158"/>
    </row>
    <row r="1136" spans="3:6" ht="16.5" x14ac:dyDescent="0.25">
      <c r="C1136" s="104"/>
      <c r="D1136" s="159"/>
      <c r="E1136" s="104"/>
      <c r="F1136" s="158"/>
    </row>
    <row r="1137" spans="3:6" ht="16.5" x14ac:dyDescent="0.25">
      <c r="C1137" s="104"/>
      <c r="D1137" s="159"/>
      <c r="E1137" s="104"/>
      <c r="F1137" s="158"/>
    </row>
    <row r="1138" spans="3:6" ht="16.5" x14ac:dyDescent="0.25">
      <c r="C1138" s="104"/>
      <c r="D1138" s="159"/>
      <c r="E1138" s="104"/>
      <c r="F1138" s="158"/>
    </row>
    <row r="1139" spans="3:6" ht="16.5" x14ac:dyDescent="0.25">
      <c r="C1139" s="104"/>
      <c r="D1139" s="159"/>
      <c r="E1139" s="104"/>
      <c r="F1139" s="158"/>
    </row>
    <row r="1140" spans="3:6" ht="16.5" x14ac:dyDescent="0.25">
      <c r="C1140" s="104"/>
      <c r="D1140" s="159"/>
      <c r="E1140" s="104"/>
      <c r="F1140" s="158"/>
    </row>
    <row r="1141" spans="3:6" ht="16.5" x14ac:dyDescent="0.25">
      <c r="C1141" s="104"/>
      <c r="D1141" s="159"/>
      <c r="E1141" s="104"/>
      <c r="F1141" s="158"/>
    </row>
    <row r="1142" spans="3:6" ht="16.5" x14ac:dyDescent="0.25">
      <c r="C1142" s="104"/>
      <c r="D1142" s="159"/>
      <c r="E1142" s="104"/>
      <c r="F1142" s="158"/>
    </row>
    <row r="1143" spans="3:6" ht="16.5" x14ac:dyDescent="0.25">
      <c r="C1143" s="104"/>
      <c r="D1143" s="159"/>
      <c r="E1143" s="104"/>
      <c r="F1143" s="158"/>
    </row>
    <row r="1144" spans="3:6" ht="16.5" x14ac:dyDescent="0.25">
      <c r="C1144" s="104"/>
      <c r="D1144" s="159"/>
      <c r="E1144" s="104"/>
      <c r="F1144" s="158"/>
    </row>
    <row r="1145" spans="3:6" ht="16.5" x14ac:dyDescent="0.25">
      <c r="C1145" s="104"/>
      <c r="D1145" s="159"/>
      <c r="E1145" s="104"/>
      <c r="F1145" s="158"/>
    </row>
    <row r="1146" spans="3:6" ht="16.5" x14ac:dyDescent="0.25">
      <c r="C1146" s="104"/>
      <c r="D1146" s="159"/>
      <c r="E1146" s="104"/>
      <c r="F1146" s="158"/>
    </row>
    <row r="1147" spans="3:6" ht="16.5" x14ac:dyDescent="0.25">
      <c r="C1147" s="104"/>
      <c r="D1147" s="159"/>
      <c r="E1147" s="104"/>
      <c r="F1147" s="158"/>
    </row>
    <row r="1148" spans="3:6" ht="16.5" x14ac:dyDescent="0.25">
      <c r="C1148" s="104"/>
      <c r="D1148" s="159"/>
      <c r="E1148" s="104"/>
      <c r="F1148" s="158"/>
    </row>
    <row r="1149" spans="3:6" ht="16.5" x14ac:dyDescent="0.25">
      <c r="C1149" s="104"/>
      <c r="D1149" s="159"/>
      <c r="E1149" s="104"/>
      <c r="F1149" s="158"/>
    </row>
    <row r="1150" spans="3:6" ht="16.5" x14ac:dyDescent="0.25">
      <c r="C1150" s="104"/>
      <c r="D1150" s="159"/>
      <c r="E1150" s="104"/>
      <c r="F1150" s="158"/>
    </row>
    <row r="1151" spans="3:6" ht="16.5" x14ac:dyDescent="0.25">
      <c r="C1151" s="104"/>
      <c r="D1151" s="159"/>
      <c r="E1151" s="104"/>
      <c r="F1151" s="158"/>
    </row>
    <row r="1152" spans="3:6" ht="16.5" x14ac:dyDescent="0.25">
      <c r="C1152" s="104"/>
      <c r="D1152" s="159"/>
      <c r="E1152" s="104"/>
      <c r="F1152" s="158"/>
    </row>
    <row r="1153" spans="3:6" ht="16.5" x14ac:dyDescent="0.25">
      <c r="C1153" s="104"/>
      <c r="D1153" s="159"/>
      <c r="E1153" s="104"/>
      <c r="F1153" s="158"/>
    </row>
    <row r="1154" spans="3:6" ht="16.5" x14ac:dyDescent="0.25">
      <c r="C1154" s="104"/>
      <c r="D1154" s="159"/>
      <c r="E1154" s="104"/>
      <c r="F1154" s="158"/>
    </row>
    <row r="1155" spans="3:6" ht="16.5" x14ac:dyDescent="0.25">
      <c r="C1155" s="104"/>
      <c r="D1155" s="159"/>
      <c r="E1155" s="104"/>
      <c r="F1155" s="158"/>
    </row>
    <row r="1156" spans="3:6" ht="16.5" x14ac:dyDescent="0.25">
      <c r="C1156" s="104"/>
      <c r="D1156" s="159"/>
      <c r="E1156" s="104"/>
      <c r="F1156" s="158"/>
    </row>
    <row r="1157" spans="3:6" ht="16.5" x14ac:dyDescent="0.25">
      <c r="C1157" s="104"/>
      <c r="D1157" s="159"/>
      <c r="E1157" s="104"/>
      <c r="F1157" s="158"/>
    </row>
    <row r="1158" spans="3:6" ht="16.5" x14ac:dyDescent="0.25">
      <c r="C1158" s="104"/>
      <c r="D1158" s="159"/>
      <c r="E1158" s="104"/>
      <c r="F1158" s="158"/>
    </row>
    <row r="1159" spans="3:6" ht="16.5" x14ac:dyDescent="0.25">
      <c r="C1159" s="104"/>
      <c r="D1159" s="159"/>
      <c r="E1159" s="104"/>
      <c r="F1159" s="158"/>
    </row>
    <row r="1160" spans="3:6" ht="16.5" x14ac:dyDescent="0.25">
      <c r="C1160" s="104"/>
      <c r="D1160" s="159"/>
      <c r="E1160" s="104"/>
      <c r="F1160" s="158"/>
    </row>
    <row r="1161" spans="3:6" ht="16.5" x14ac:dyDescent="0.25">
      <c r="C1161" s="104"/>
      <c r="D1161" s="159"/>
      <c r="E1161" s="104"/>
      <c r="F1161" s="158"/>
    </row>
    <row r="1162" spans="3:6" ht="16.5" x14ac:dyDescent="0.25">
      <c r="C1162" s="104"/>
      <c r="D1162" s="159"/>
      <c r="E1162" s="104"/>
      <c r="F1162" s="158"/>
    </row>
    <row r="1163" spans="3:6" ht="16.5" x14ac:dyDescent="0.25">
      <c r="C1163" s="104"/>
      <c r="D1163" s="159"/>
      <c r="E1163" s="104"/>
      <c r="F1163" s="158"/>
    </row>
    <row r="1164" spans="3:6" ht="16.5" x14ac:dyDescent="0.25">
      <c r="C1164" s="104"/>
      <c r="D1164" s="159"/>
      <c r="E1164" s="104"/>
      <c r="F1164" s="158"/>
    </row>
    <row r="1165" spans="3:6" ht="16.5" x14ac:dyDescent="0.25">
      <c r="C1165" s="104"/>
      <c r="D1165" s="159"/>
      <c r="E1165" s="104"/>
      <c r="F1165" s="158"/>
    </row>
    <row r="1166" spans="3:6" ht="16.5" x14ac:dyDescent="0.25">
      <c r="C1166" s="104"/>
      <c r="D1166" s="159"/>
      <c r="E1166" s="104"/>
      <c r="F1166" s="158"/>
    </row>
    <row r="1167" spans="3:6" ht="16.5" x14ac:dyDescent="0.25">
      <c r="C1167" s="104"/>
      <c r="D1167" s="159"/>
      <c r="E1167" s="104"/>
      <c r="F1167" s="158"/>
    </row>
    <row r="1168" spans="3:6" ht="16.5" x14ac:dyDescent="0.25">
      <c r="C1168" s="104"/>
      <c r="D1168" s="159"/>
      <c r="E1168" s="104"/>
      <c r="F1168" s="158"/>
    </row>
    <row r="1169" spans="3:6" ht="16.5" x14ac:dyDescent="0.25">
      <c r="C1169" s="104"/>
      <c r="D1169" s="159"/>
      <c r="E1169" s="104"/>
      <c r="F1169" s="158"/>
    </row>
    <row r="1170" spans="3:6" ht="16.5" x14ac:dyDescent="0.25">
      <c r="C1170" s="104"/>
      <c r="D1170" s="159"/>
      <c r="E1170" s="104"/>
      <c r="F1170" s="158"/>
    </row>
    <row r="1171" spans="3:6" ht="16.5" x14ac:dyDescent="0.25">
      <c r="C1171" s="104"/>
      <c r="D1171" s="159"/>
      <c r="E1171" s="104"/>
      <c r="F1171" s="158"/>
    </row>
    <row r="1172" spans="3:6" ht="16.5" x14ac:dyDescent="0.25">
      <c r="C1172" s="104"/>
      <c r="D1172" s="159"/>
      <c r="E1172" s="104"/>
      <c r="F1172" s="158"/>
    </row>
    <row r="1173" spans="3:6" ht="16.5" x14ac:dyDescent="0.25">
      <c r="C1173" s="104"/>
      <c r="D1173" s="159"/>
      <c r="E1173" s="104"/>
      <c r="F1173" s="158"/>
    </row>
    <row r="1174" spans="3:6" ht="16.5" x14ac:dyDescent="0.25">
      <c r="C1174" s="104"/>
      <c r="D1174" s="159"/>
      <c r="E1174" s="104"/>
      <c r="F1174" s="158"/>
    </row>
    <row r="1175" spans="3:6" ht="16.5" x14ac:dyDescent="0.25">
      <c r="C1175" s="104"/>
      <c r="D1175" s="159"/>
      <c r="E1175" s="104"/>
      <c r="F1175" s="158"/>
    </row>
    <row r="1176" spans="3:6" ht="16.5" x14ac:dyDescent="0.25">
      <c r="C1176" s="104"/>
      <c r="D1176" s="159"/>
      <c r="E1176" s="104"/>
      <c r="F1176" s="158"/>
    </row>
    <row r="1177" spans="3:6" ht="16.5" x14ac:dyDescent="0.25">
      <c r="C1177" s="104"/>
      <c r="D1177" s="159"/>
      <c r="E1177" s="104"/>
      <c r="F1177" s="158"/>
    </row>
    <row r="1178" spans="3:6" ht="16.5" x14ac:dyDescent="0.25">
      <c r="C1178" s="104"/>
      <c r="D1178" s="159"/>
      <c r="E1178" s="104"/>
      <c r="F1178" s="158"/>
    </row>
    <row r="1179" spans="3:6" ht="16.5" x14ac:dyDescent="0.25">
      <c r="C1179" s="104"/>
      <c r="D1179" s="159"/>
      <c r="E1179" s="104"/>
      <c r="F1179" s="158"/>
    </row>
    <row r="1180" spans="3:6" ht="16.5" x14ac:dyDescent="0.25">
      <c r="C1180" s="104"/>
      <c r="D1180" s="159"/>
      <c r="E1180" s="104"/>
      <c r="F1180" s="158"/>
    </row>
    <row r="1181" spans="3:6" ht="16.5" x14ac:dyDescent="0.25">
      <c r="C1181" s="104"/>
      <c r="D1181" s="159"/>
      <c r="E1181" s="104"/>
      <c r="F1181" s="158"/>
    </row>
    <row r="1182" spans="3:6" ht="16.5" x14ac:dyDescent="0.25">
      <c r="C1182" s="104"/>
      <c r="D1182" s="159"/>
      <c r="E1182" s="104"/>
      <c r="F1182" s="158"/>
    </row>
    <row r="1183" spans="3:6" ht="16.5" x14ac:dyDescent="0.25">
      <c r="C1183" s="104"/>
      <c r="D1183" s="159"/>
      <c r="E1183" s="104"/>
      <c r="F1183" s="158"/>
    </row>
    <row r="1184" spans="3:6" ht="16.5" x14ac:dyDescent="0.25">
      <c r="C1184" s="104"/>
      <c r="D1184" s="159"/>
      <c r="E1184" s="104"/>
      <c r="F1184" s="158"/>
    </row>
    <row r="1185" spans="3:6" ht="16.5" x14ac:dyDescent="0.25">
      <c r="C1185" s="104"/>
      <c r="D1185" s="159"/>
      <c r="E1185" s="104"/>
      <c r="F1185" s="158"/>
    </row>
    <row r="1186" spans="3:6" ht="16.5" x14ac:dyDescent="0.25">
      <c r="C1186" s="104"/>
      <c r="D1186" s="159"/>
      <c r="E1186" s="104"/>
      <c r="F1186" s="158"/>
    </row>
    <row r="1187" spans="3:6" ht="16.5" x14ac:dyDescent="0.25">
      <c r="C1187" s="104"/>
      <c r="D1187" s="159"/>
      <c r="E1187" s="104"/>
      <c r="F1187" s="158"/>
    </row>
    <row r="1188" spans="3:6" ht="16.5" x14ac:dyDescent="0.25">
      <c r="C1188" s="104"/>
      <c r="D1188" s="159"/>
      <c r="E1188" s="104"/>
      <c r="F1188" s="158"/>
    </row>
    <row r="1189" spans="3:6" ht="16.5" x14ac:dyDescent="0.25">
      <c r="C1189" s="104"/>
      <c r="D1189" s="159"/>
      <c r="E1189" s="104"/>
      <c r="F1189" s="158"/>
    </row>
    <row r="1190" spans="3:6" ht="16.5" x14ac:dyDescent="0.25">
      <c r="C1190" s="104"/>
      <c r="D1190" s="159"/>
      <c r="E1190" s="104"/>
      <c r="F1190" s="158"/>
    </row>
    <row r="1191" spans="3:6" ht="16.5" x14ac:dyDescent="0.25">
      <c r="C1191" s="104"/>
      <c r="D1191" s="159"/>
      <c r="E1191" s="104"/>
      <c r="F1191" s="158"/>
    </row>
    <row r="1192" spans="3:6" ht="16.5" x14ac:dyDescent="0.25">
      <c r="C1192" s="104"/>
      <c r="D1192" s="159"/>
      <c r="E1192" s="104"/>
      <c r="F1192" s="158"/>
    </row>
    <row r="1193" spans="3:6" ht="16.5" x14ac:dyDescent="0.25">
      <c r="C1193" s="104"/>
      <c r="D1193" s="159"/>
      <c r="E1193" s="104"/>
      <c r="F1193" s="158"/>
    </row>
    <row r="1194" spans="3:6" ht="16.5" x14ac:dyDescent="0.25">
      <c r="C1194" s="104"/>
      <c r="D1194" s="159"/>
      <c r="E1194" s="104"/>
      <c r="F1194" s="158"/>
    </row>
    <row r="1195" spans="3:6" ht="16.5" x14ac:dyDescent="0.25">
      <c r="C1195" s="104"/>
      <c r="D1195" s="159"/>
      <c r="E1195" s="104"/>
      <c r="F1195" s="158"/>
    </row>
    <row r="1196" spans="3:6" ht="16.5" x14ac:dyDescent="0.25">
      <c r="C1196" s="104"/>
      <c r="D1196" s="159"/>
      <c r="E1196" s="104"/>
      <c r="F1196" s="158"/>
    </row>
    <row r="1197" spans="3:6" ht="16.5" x14ac:dyDescent="0.25">
      <c r="C1197" s="104"/>
      <c r="D1197" s="159"/>
      <c r="E1197" s="104"/>
      <c r="F1197" s="158"/>
    </row>
    <row r="1198" spans="3:6" ht="16.5" x14ac:dyDescent="0.25">
      <c r="C1198" s="104"/>
      <c r="D1198" s="159"/>
      <c r="E1198" s="104"/>
      <c r="F1198" s="158"/>
    </row>
    <row r="1199" spans="3:6" ht="16.5" x14ac:dyDescent="0.25">
      <c r="C1199" s="104"/>
      <c r="D1199" s="159"/>
      <c r="E1199" s="104"/>
      <c r="F1199" s="158"/>
    </row>
    <row r="1200" spans="3:6" ht="16.5" x14ac:dyDescent="0.25">
      <c r="C1200" s="104"/>
      <c r="D1200" s="159"/>
      <c r="E1200" s="104"/>
      <c r="F1200" s="158"/>
    </row>
    <row r="1201" spans="3:6" ht="16.5" x14ac:dyDescent="0.25">
      <c r="C1201" s="104"/>
      <c r="D1201" s="159"/>
      <c r="E1201" s="104"/>
      <c r="F1201" s="158"/>
    </row>
    <row r="1202" spans="3:6" ht="16.5" x14ac:dyDescent="0.25">
      <c r="C1202" s="104"/>
      <c r="D1202" s="159"/>
      <c r="E1202" s="104"/>
      <c r="F1202" s="158"/>
    </row>
    <row r="1203" spans="3:6" ht="16.5" x14ac:dyDescent="0.25">
      <c r="C1203" s="104"/>
      <c r="D1203" s="159"/>
      <c r="E1203" s="104"/>
      <c r="F1203" s="158"/>
    </row>
    <row r="1204" spans="3:6" ht="16.5" x14ac:dyDescent="0.25">
      <c r="C1204" s="104"/>
      <c r="D1204" s="159"/>
      <c r="E1204" s="104"/>
      <c r="F1204" s="158"/>
    </row>
    <row r="1205" spans="3:6" ht="16.5" x14ac:dyDescent="0.25">
      <c r="C1205" s="104"/>
      <c r="D1205" s="159"/>
      <c r="E1205" s="104"/>
      <c r="F1205" s="158"/>
    </row>
    <row r="1206" spans="3:6" ht="16.5" x14ac:dyDescent="0.25">
      <c r="C1206" s="104"/>
      <c r="D1206" s="159"/>
      <c r="E1206" s="104"/>
      <c r="F1206" s="158"/>
    </row>
    <row r="1207" spans="3:6" ht="16.5" x14ac:dyDescent="0.25">
      <c r="C1207" s="104"/>
      <c r="D1207" s="159"/>
      <c r="E1207" s="104"/>
      <c r="F1207" s="158"/>
    </row>
    <row r="1208" spans="3:6" ht="16.5" x14ac:dyDescent="0.25">
      <c r="C1208" s="104"/>
      <c r="D1208" s="159"/>
      <c r="E1208" s="104"/>
      <c r="F1208" s="158"/>
    </row>
    <row r="1209" spans="3:6" ht="16.5" x14ac:dyDescent="0.25">
      <c r="C1209" s="104"/>
      <c r="D1209" s="159"/>
      <c r="E1209" s="104"/>
      <c r="F1209" s="158"/>
    </row>
    <row r="1210" spans="3:6" ht="16.5" x14ac:dyDescent="0.25">
      <c r="C1210" s="104"/>
      <c r="D1210" s="159"/>
      <c r="E1210" s="104"/>
      <c r="F1210" s="158"/>
    </row>
    <row r="1211" spans="3:6" ht="16.5" x14ac:dyDescent="0.25">
      <c r="C1211" s="104"/>
      <c r="D1211" s="159"/>
      <c r="E1211" s="104"/>
      <c r="F1211" s="158"/>
    </row>
    <row r="1212" spans="3:6" ht="16.5" x14ac:dyDescent="0.25">
      <c r="C1212" s="104"/>
      <c r="D1212" s="159"/>
      <c r="E1212" s="104"/>
      <c r="F1212" s="158"/>
    </row>
    <row r="1213" spans="3:6" ht="16.5" x14ac:dyDescent="0.25">
      <c r="C1213" s="104"/>
      <c r="D1213" s="159"/>
      <c r="E1213" s="104"/>
      <c r="F1213" s="158"/>
    </row>
    <row r="1214" spans="3:6" ht="16.5" x14ac:dyDescent="0.25">
      <c r="C1214" s="104"/>
      <c r="D1214" s="159"/>
      <c r="E1214" s="104"/>
      <c r="F1214" s="158"/>
    </row>
    <row r="1215" spans="3:6" ht="16.5" x14ac:dyDescent="0.25">
      <c r="C1215" s="104"/>
      <c r="D1215" s="159"/>
      <c r="E1215" s="104"/>
      <c r="F1215" s="158"/>
    </row>
    <row r="1216" spans="3:6" ht="16.5" x14ac:dyDescent="0.25">
      <c r="C1216" s="104"/>
      <c r="D1216" s="159"/>
      <c r="E1216" s="104"/>
      <c r="F1216" s="158"/>
    </row>
    <row r="1217" spans="3:6" ht="16.5" x14ac:dyDescent="0.25">
      <c r="C1217" s="104"/>
      <c r="D1217" s="159"/>
      <c r="E1217" s="104"/>
      <c r="F1217" s="158"/>
    </row>
    <row r="1218" spans="3:6" ht="16.5" x14ac:dyDescent="0.25">
      <c r="C1218" s="104"/>
      <c r="D1218" s="159"/>
      <c r="E1218" s="104"/>
      <c r="F1218" s="158"/>
    </row>
    <row r="1219" spans="3:6" ht="16.5" x14ac:dyDescent="0.25">
      <c r="C1219" s="104"/>
      <c r="D1219" s="159"/>
      <c r="E1219" s="104"/>
      <c r="F1219" s="158"/>
    </row>
    <row r="1220" spans="3:6" ht="16.5" x14ac:dyDescent="0.25">
      <c r="C1220" s="104"/>
      <c r="D1220" s="159"/>
      <c r="E1220" s="104"/>
      <c r="F1220" s="158"/>
    </row>
    <row r="1221" spans="3:6" ht="16.5" x14ac:dyDescent="0.25">
      <c r="C1221" s="104"/>
      <c r="D1221" s="159"/>
      <c r="E1221" s="104"/>
      <c r="F1221" s="158"/>
    </row>
    <row r="1222" spans="3:6" ht="16.5" x14ac:dyDescent="0.25">
      <c r="C1222" s="104"/>
      <c r="D1222" s="159"/>
      <c r="E1222" s="104"/>
      <c r="F1222" s="158"/>
    </row>
    <row r="1223" spans="3:6" ht="16.5" x14ac:dyDescent="0.25">
      <c r="C1223" s="104"/>
      <c r="D1223" s="159"/>
      <c r="E1223" s="104"/>
      <c r="F1223" s="158"/>
    </row>
    <row r="1224" spans="3:6" ht="16.5" x14ac:dyDescent="0.25">
      <c r="C1224" s="104"/>
      <c r="D1224" s="159"/>
      <c r="E1224" s="104"/>
      <c r="F1224" s="158"/>
    </row>
    <row r="1225" spans="3:6" ht="16.5" x14ac:dyDescent="0.25">
      <c r="C1225" s="104"/>
      <c r="D1225" s="159"/>
      <c r="E1225" s="104"/>
      <c r="F1225" s="158"/>
    </row>
    <row r="1226" spans="3:6" ht="16.5" x14ac:dyDescent="0.25">
      <c r="C1226" s="104"/>
      <c r="D1226" s="159"/>
      <c r="E1226" s="104"/>
      <c r="F1226" s="158"/>
    </row>
    <row r="1227" spans="3:6" ht="16.5" x14ac:dyDescent="0.25">
      <c r="C1227" s="104"/>
      <c r="D1227" s="159"/>
      <c r="E1227" s="104"/>
      <c r="F1227" s="158"/>
    </row>
    <row r="1228" spans="3:6" ht="16.5" x14ac:dyDescent="0.25">
      <c r="C1228" s="104"/>
      <c r="D1228" s="159"/>
      <c r="E1228" s="104"/>
      <c r="F1228" s="158"/>
    </row>
    <row r="1229" spans="3:6" ht="16.5" x14ac:dyDescent="0.25">
      <c r="C1229" s="104"/>
      <c r="D1229" s="159"/>
      <c r="E1229" s="104"/>
      <c r="F1229" s="158"/>
    </row>
    <row r="1230" spans="3:6" ht="16.5" x14ac:dyDescent="0.25">
      <c r="C1230" s="104"/>
      <c r="D1230" s="159"/>
      <c r="E1230" s="104"/>
      <c r="F1230" s="158"/>
    </row>
    <row r="1231" spans="3:6" ht="16.5" x14ac:dyDescent="0.25">
      <c r="C1231" s="104"/>
      <c r="D1231" s="159"/>
      <c r="E1231" s="104"/>
      <c r="F1231" s="158"/>
    </row>
    <row r="1232" spans="3:6" ht="16.5" x14ac:dyDescent="0.25">
      <c r="C1232" s="104"/>
      <c r="D1232" s="159"/>
      <c r="E1232" s="104"/>
      <c r="F1232" s="158"/>
    </row>
    <row r="1233" spans="3:6" ht="16.5" x14ac:dyDescent="0.25">
      <c r="C1233" s="104"/>
      <c r="D1233" s="159"/>
      <c r="E1233" s="104"/>
      <c r="F1233" s="158"/>
    </row>
    <row r="1234" spans="3:6" ht="16.5" x14ac:dyDescent="0.25">
      <c r="C1234" s="104"/>
      <c r="D1234" s="159"/>
      <c r="E1234" s="104"/>
      <c r="F1234" s="158"/>
    </row>
    <row r="1235" spans="3:6" ht="16.5" x14ac:dyDescent="0.25">
      <c r="C1235" s="104"/>
      <c r="D1235" s="159"/>
      <c r="E1235" s="104"/>
      <c r="F1235" s="158"/>
    </row>
    <row r="1236" spans="3:6" ht="16.5" x14ac:dyDescent="0.25">
      <c r="C1236" s="104"/>
      <c r="D1236" s="159"/>
      <c r="E1236" s="104"/>
      <c r="F1236" s="158"/>
    </row>
    <row r="1237" spans="3:6" ht="16.5" x14ac:dyDescent="0.25">
      <c r="C1237" s="104"/>
      <c r="D1237" s="159"/>
      <c r="E1237" s="104"/>
      <c r="F1237" s="158"/>
    </row>
    <row r="1238" spans="3:6" ht="16.5" x14ac:dyDescent="0.25">
      <c r="C1238" s="104"/>
      <c r="D1238" s="159"/>
      <c r="E1238" s="104"/>
      <c r="F1238" s="158"/>
    </row>
    <row r="1239" spans="3:6" ht="16.5" x14ac:dyDescent="0.25">
      <c r="C1239" s="104"/>
      <c r="D1239" s="159"/>
      <c r="E1239" s="104"/>
      <c r="F1239" s="158"/>
    </row>
    <row r="1240" spans="3:6" ht="16.5" x14ac:dyDescent="0.25">
      <c r="C1240" s="104"/>
      <c r="D1240" s="159"/>
      <c r="E1240" s="104"/>
      <c r="F1240" s="158"/>
    </row>
    <row r="1241" spans="3:6" ht="16.5" x14ac:dyDescent="0.25">
      <c r="C1241" s="104"/>
      <c r="D1241" s="159"/>
      <c r="E1241" s="104"/>
      <c r="F1241" s="158"/>
    </row>
    <row r="1242" spans="3:6" ht="16.5" x14ac:dyDescent="0.25">
      <c r="C1242" s="104"/>
      <c r="D1242" s="159"/>
      <c r="E1242" s="104"/>
      <c r="F1242" s="158"/>
    </row>
    <row r="1243" spans="3:6" ht="16.5" x14ac:dyDescent="0.25">
      <c r="C1243" s="104"/>
      <c r="D1243" s="159"/>
      <c r="E1243" s="104"/>
      <c r="F1243" s="158"/>
    </row>
    <row r="1244" spans="3:6" ht="16.5" x14ac:dyDescent="0.25">
      <c r="C1244" s="104"/>
      <c r="D1244" s="159"/>
      <c r="E1244" s="104"/>
      <c r="F1244" s="158"/>
    </row>
    <row r="1245" spans="3:6" ht="16.5" x14ac:dyDescent="0.25">
      <c r="C1245" s="104"/>
      <c r="D1245" s="159"/>
      <c r="E1245" s="104"/>
      <c r="F1245" s="158"/>
    </row>
    <row r="1246" spans="3:6" ht="16.5" x14ac:dyDescent="0.25">
      <c r="C1246" s="104"/>
      <c r="D1246" s="159"/>
      <c r="E1246" s="104"/>
      <c r="F1246" s="158"/>
    </row>
    <row r="1247" spans="3:6" ht="16.5" x14ac:dyDescent="0.25">
      <c r="C1247" s="104"/>
      <c r="D1247" s="159"/>
      <c r="E1247" s="104"/>
      <c r="F1247" s="158"/>
    </row>
    <row r="1248" spans="3:6" ht="16.5" x14ac:dyDescent="0.25">
      <c r="C1248" s="104"/>
      <c r="D1248" s="159"/>
      <c r="E1248" s="104"/>
      <c r="F1248" s="158"/>
    </row>
    <row r="1249" spans="3:6" ht="16.5" x14ac:dyDescent="0.25">
      <c r="C1249" s="104"/>
      <c r="D1249" s="159"/>
      <c r="E1249" s="104"/>
      <c r="F1249" s="158"/>
    </row>
    <row r="1250" spans="3:6" ht="16.5" x14ac:dyDescent="0.25">
      <c r="C1250" s="104"/>
      <c r="D1250" s="159"/>
      <c r="E1250" s="104"/>
      <c r="F1250" s="158"/>
    </row>
    <row r="1251" spans="3:6" ht="16.5" x14ac:dyDescent="0.25">
      <c r="C1251" s="104"/>
      <c r="D1251" s="159"/>
      <c r="E1251" s="104"/>
      <c r="F1251" s="158"/>
    </row>
    <row r="1252" spans="3:6" ht="16.5" x14ac:dyDescent="0.25">
      <c r="C1252" s="104"/>
      <c r="D1252" s="159"/>
      <c r="E1252" s="104"/>
      <c r="F1252" s="158"/>
    </row>
    <row r="1253" spans="3:6" ht="16.5" x14ac:dyDescent="0.25">
      <c r="C1253" s="104"/>
      <c r="D1253" s="159"/>
      <c r="E1253" s="104"/>
      <c r="F1253" s="158"/>
    </row>
    <row r="1254" spans="3:6" ht="16.5" x14ac:dyDescent="0.25">
      <c r="C1254" s="104"/>
      <c r="D1254" s="159"/>
      <c r="E1254" s="104"/>
      <c r="F1254" s="158"/>
    </row>
    <row r="1255" spans="3:6" ht="16.5" x14ac:dyDescent="0.25">
      <c r="C1255" s="104"/>
      <c r="D1255" s="159"/>
      <c r="E1255" s="104"/>
      <c r="F1255" s="158"/>
    </row>
    <row r="1256" spans="3:6" ht="16.5" x14ac:dyDescent="0.25">
      <c r="C1256" s="104"/>
      <c r="D1256" s="159"/>
      <c r="E1256" s="104"/>
      <c r="F1256" s="158"/>
    </row>
    <row r="1257" spans="3:6" ht="16.5" x14ac:dyDescent="0.25">
      <c r="C1257" s="104"/>
      <c r="D1257" s="159"/>
      <c r="E1257" s="104"/>
      <c r="F1257" s="158"/>
    </row>
    <row r="1258" spans="3:6" ht="16.5" x14ac:dyDescent="0.25">
      <c r="C1258" s="104"/>
      <c r="D1258" s="159"/>
      <c r="E1258" s="104"/>
      <c r="F1258" s="158"/>
    </row>
    <row r="1259" spans="3:6" ht="16.5" x14ac:dyDescent="0.25">
      <c r="C1259" s="104"/>
      <c r="D1259" s="159"/>
      <c r="E1259" s="104"/>
      <c r="F1259" s="158"/>
    </row>
    <row r="1260" spans="3:6" ht="16.5" x14ac:dyDescent="0.25">
      <c r="C1260" s="104"/>
      <c r="D1260" s="159"/>
      <c r="E1260" s="104"/>
      <c r="F1260" s="158"/>
    </row>
    <row r="1261" spans="3:6" ht="16.5" x14ac:dyDescent="0.25">
      <c r="C1261" s="104"/>
      <c r="D1261" s="159"/>
      <c r="E1261" s="104"/>
      <c r="F1261" s="158"/>
    </row>
    <row r="1262" spans="3:6" ht="16.5" x14ac:dyDescent="0.25">
      <c r="C1262" s="104"/>
      <c r="D1262" s="159"/>
      <c r="E1262" s="104"/>
      <c r="F1262" s="158"/>
    </row>
    <row r="1263" spans="3:6" ht="16.5" x14ac:dyDescent="0.25">
      <c r="C1263" s="104"/>
      <c r="D1263" s="159"/>
      <c r="E1263" s="104"/>
      <c r="F1263" s="158"/>
    </row>
    <row r="1264" spans="3:6" ht="16.5" x14ac:dyDescent="0.25">
      <c r="C1264" s="104"/>
      <c r="D1264" s="159"/>
      <c r="E1264" s="104"/>
      <c r="F1264" s="158"/>
    </row>
    <row r="1265" spans="3:6" ht="16.5" x14ac:dyDescent="0.25">
      <c r="C1265" s="104"/>
      <c r="D1265" s="159"/>
      <c r="E1265" s="104"/>
      <c r="F1265" s="158"/>
    </row>
    <row r="1266" spans="3:6" ht="16.5" x14ac:dyDescent="0.25">
      <c r="C1266" s="104"/>
      <c r="D1266" s="159"/>
      <c r="E1266" s="104"/>
      <c r="F1266" s="158"/>
    </row>
    <row r="1267" spans="3:6" ht="16.5" x14ac:dyDescent="0.25">
      <c r="C1267" s="104"/>
      <c r="D1267" s="159"/>
      <c r="E1267" s="104"/>
      <c r="F1267" s="158"/>
    </row>
    <row r="1268" spans="3:6" ht="16.5" x14ac:dyDescent="0.25">
      <c r="C1268" s="104"/>
      <c r="D1268" s="159"/>
      <c r="E1268" s="104"/>
      <c r="F1268" s="158"/>
    </row>
    <row r="1269" spans="3:6" ht="16.5" x14ac:dyDescent="0.25">
      <c r="C1269" s="104"/>
      <c r="D1269" s="159"/>
      <c r="E1269" s="104"/>
      <c r="F1269" s="158"/>
    </row>
    <row r="1270" spans="3:6" ht="16.5" x14ac:dyDescent="0.25">
      <c r="C1270" s="104"/>
      <c r="D1270" s="159"/>
      <c r="E1270" s="104"/>
      <c r="F1270" s="158"/>
    </row>
    <row r="1271" spans="3:6" ht="16.5" x14ac:dyDescent="0.25">
      <c r="C1271" s="104"/>
      <c r="D1271" s="159"/>
      <c r="E1271" s="104"/>
      <c r="F1271" s="158"/>
    </row>
    <row r="1272" spans="3:6" ht="16.5" x14ac:dyDescent="0.25">
      <c r="C1272" s="104"/>
      <c r="D1272" s="159"/>
      <c r="E1272" s="104"/>
      <c r="F1272" s="158"/>
    </row>
    <row r="1273" spans="3:6" ht="16.5" x14ac:dyDescent="0.25">
      <c r="C1273" s="104"/>
      <c r="D1273" s="159"/>
      <c r="E1273" s="104"/>
      <c r="F1273" s="158"/>
    </row>
    <row r="1274" spans="3:6" ht="16.5" x14ac:dyDescent="0.25">
      <c r="C1274" s="104"/>
      <c r="D1274" s="159"/>
      <c r="E1274" s="104"/>
      <c r="F1274" s="158"/>
    </row>
    <row r="1275" spans="3:6" ht="16.5" x14ac:dyDescent="0.25">
      <c r="C1275" s="104"/>
      <c r="D1275" s="159"/>
      <c r="E1275" s="104"/>
      <c r="F1275" s="158"/>
    </row>
    <row r="1276" spans="3:6" ht="16.5" x14ac:dyDescent="0.25">
      <c r="C1276" s="104"/>
      <c r="D1276" s="159"/>
      <c r="E1276" s="104"/>
      <c r="F1276" s="158"/>
    </row>
    <row r="1277" spans="3:6" ht="16.5" x14ac:dyDescent="0.25">
      <c r="C1277" s="104"/>
      <c r="D1277" s="159"/>
      <c r="E1277" s="104"/>
      <c r="F1277" s="158"/>
    </row>
    <row r="1278" spans="3:6" ht="16.5" x14ac:dyDescent="0.25">
      <c r="C1278" s="104"/>
      <c r="D1278" s="159"/>
      <c r="E1278" s="104"/>
      <c r="F1278" s="158"/>
    </row>
    <row r="1279" spans="3:6" ht="16.5" x14ac:dyDescent="0.25">
      <c r="C1279" s="104"/>
      <c r="D1279" s="159"/>
      <c r="E1279" s="104"/>
      <c r="F1279" s="158"/>
    </row>
    <row r="1280" spans="3:6" ht="16.5" x14ac:dyDescent="0.25">
      <c r="C1280" s="104"/>
      <c r="D1280" s="159"/>
      <c r="E1280" s="104"/>
      <c r="F1280" s="158"/>
    </row>
    <row r="1281" spans="3:6" ht="16.5" x14ac:dyDescent="0.25">
      <c r="C1281" s="104"/>
      <c r="D1281" s="159"/>
      <c r="E1281" s="104"/>
      <c r="F1281" s="158"/>
    </row>
    <row r="1282" spans="3:6" ht="16.5" x14ac:dyDescent="0.25">
      <c r="C1282" s="104"/>
      <c r="D1282" s="159"/>
      <c r="E1282" s="104"/>
      <c r="F1282" s="158"/>
    </row>
    <row r="1283" spans="3:6" ht="16.5" x14ac:dyDescent="0.25">
      <c r="C1283" s="104"/>
      <c r="D1283" s="159"/>
      <c r="E1283" s="104"/>
      <c r="F1283" s="158"/>
    </row>
    <row r="1284" spans="3:6" ht="16.5" x14ac:dyDescent="0.25">
      <c r="C1284" s="104"/>
      <c r="D1284" s="159"/>
      <c r="E1284" s="104"/>
      <c r="F1284" s="158"/>
    </row>
    <row r="1285" spans="3:6" ht="16.5" x14ac:dyDescent="0.25">
      <c r="C1285" s="104"/>
      <c r="D1285" s="159"/>
      <c r="E1285" s="104"/>
      <c r="F1285" s="158"/>
    </row>
    <row r="1286" spans="3:6" ht="16.5" x14ac:dyDescent="0.25">
      <c r="C1286" s="104"/>
      <c r="D1286" s="159"/>
      <c r="E1286" s="104"/>
      <c r="F1286" s="158"/>
    </row>
    <row r="1287" spans="3:6" ht="16.5" x14ac:dyDescent="0.25">
      <c r="C1287" s="104"/>
      <c r="D1287" s="159"/>
      <c r="E1287" s="104"/>
      <c r="F1287" s="158"/>
    </row>
    <row r="1288" spans="3:6" ht="16.5" x14ac:dyDescent="0.25">
      <c r="C1288" s="104"/>
      <c r="D1288" s="159"/>
      <c r="E1288" s="104"/>
      <c r="F1288" s="158"/>
    </row>
    <row r="1289" spans="3:6" ht="16.5" x14ac:dyDescent="0.25">
      <c r="C1289" s="104"/>
      <c r="D1289" s="159"/>
      <c r="E1289" s="104"/>
      <c r="F1289" s="158"/>
    </row>
    <row r="1290" spans="3:6" ht="16.5" x14ac:dyDescent="0.25">
      <c r="C1290" s="104"/>
      <c r="D1290" s="159"/>
      <c r="E1290" s="104"/>
      <c r="F1290" s="158"/>
    </row>
    <row r="1291" spans="3:6" ht="16.5" x14ac:dyDescent="0.25">
      <c r="C1291" s="104"/>
      <c r="D1291" s="159"/>
      <c r="E1291" s="104"/>
      <c r="F1291" s="158"/>
    </row>
    <row r="1292" spans="3:6" ht="16.5" x14ac:dyDescent="0.25">
      <c r="C1292" s="104"/>
      <c r="D1292" s="159"/>
      <c r="E1292" s="104"/>
      <c r="F1292" s="158"/>
    </row>
    <row r="1293" spans="3:6" ht="16.5" x14ac:dyDescent="0.25">
      <c r="C1293" s="104"/>
      <c r="D1293" s="159"/>
      <c r="E1293" s="104"/>
      <c r="F1293" s="158"/>
    </row>
    <row r="1294" spans="3:6" ht="16.5" x14ac:dyDescent="0.25">
      <c r="C1294" s="104"/>
      <c r="D1294" s="159"/>
      <c r="E1294" s="104"/>
      <c r="F1294" s="158"/>
    </row>
    <row r="1295" spans="3:6" ht="16.5" x14ac:dyDescent="0.25">
      <c r="C1295" s="104"/>
      <c r="D1295" s="159"/>
      <c r="E1295" s="104"/>
      <c r="F1295" s="158"/>
    </row>
    <row r="1296" spans="3:6" ht="16.5" x14ac:dyDescent="0.25">
      <c r="C1296" s="104"/>
      <c r="D1296" s="159"/>
      <c r="E1296" s="104"/>
      <c r="F1296" s="158"/>
    </row>
    <row r="1297" spans="3:6" ht="16.5" x14ac:dyDescent="0.25">
      <c r="C1297" s="104"/>
      <c r="D1297" s="159"/>
      <c r="E1297" s="104"/>
      <c r="F1297" s="158"/>
    </row>
    <row r="1298" spans="3:6" ht="16.5" x14ac:dyDescent="0.25">
      <c r="C1298" s="104"/>
      <c r="D1298" s="159"/>
      <c r="E1298" s="104"/>
      <c r="F1298" s="158"/>
    </row>
    <row r="1299" spans="3:6" ht="16.5" x14ac:dyDescent="0.25">
      <c r="C1299" s="104"/>
      <c r="D1299" s="159"/>
      <c r="E1299" s="104"/>
      <c r="F1299" s="158"/>
    </row>
    <row r="1300" spans="3:6" ht="16.5" x14ac:dyDescent="0.25">
      <c r="C1300" s="104"/>
      <c r="D1300" s="159"/>
      <c r="E1300" s="104"/>
      <c r="F1300" s="158"/>
    </row>
    <row r="1301" spans="3:6" ht="16.5" x14ac:dyDescent="0.25">
      <c r="C1301" s="104"/>
      <c r="D1301" s="159"/>
      <c r="E1301" s="104"/>
      <c r="F1301" s="158"/>
    </row>
    <row r="1302" spans="3:6" ht="16.5" x14ac:dyDescent="0.25">
      <c r="C1302" s="104"/>
      <c r="D1302" s="159"/>
      <c r="E1302" s="104"/>
      <c r="F1302" s="158"/>
    </row>
    <row r="1303" spans="3:6" ht="16.5" x14ac:dyDescent="0.25">
      <c r="C1303" s="104"/>
      <c r="D1303" s="159"/>
      <c r="E1303" s="104"/>
      <c r="F1303" s="158"/>
    </row>
    <row r="1304" spans="3:6" ht="16.5" x14ac:dyDescent="0.25">
      <c r="C1304" s="104"/>
      <c r="D1304" s="159"/>
      <c r="E1304" s="104"/>
      <c r="F1304" s="158"/>
    </row>
    <row r="1305" spans="3:6" ht="16.5" x14ac:dyDescent="0.25">
      <c r="C1305" s="104"/>
      <c r="D1305" s="159"/>
      <c r="E1305" s="104"/>
      <c r="F1305" s="158"/>
    </row>
    <row r="1306" spans="3:6" ht="16.5" x14ac:dyDescent="0.25">
      <c r="C1306" s="104"/>
      <c r="D1306" s="159"/>
      <c r="E1306" s="104"/>
      <c r="F1306" s="158"/>
    </row>
    <row r="1307" spans="3:6" ht="16.5" x14ac:dyDescent="0.25">
      <c r="C1307" s="104"/>
      <c r="D1307" s="159"/>
      <c r="E1307" s="104"/>
      <c r="F1307" s="158"/>
    </row>
    <row r="1308" spans="3:6" ht="16.5" x14ac:dyDescent="0.25">
      <c r="C1308" s="104"/>
      <c r="D1308" s="159"/>
      <c r="E1308" s="104"/>
      <c r="F1308" s="158"/>
    </row>
    <row r="1309" spans="3:6" ht="16.5" x14ac:dyDescent="0.25">
      <c r="C1309" s="104"/>
      <c r="D1309" s="159"/>
      <c r="E1309" s="104"/>
      <c r="F1309" s="158"/>
    </row>
    <row r="1310" spans="3:6" ht="16.5" x14ac:dyDescent="0.25">
      <c r="C1310" s="104"/>
      <c r="D1310" s="159"/>
      <c r="E1310" s="104"/>
      <c r="F1310" s="158"/>
    </row>
    <row r="1311" spans="3:6" ht="16.5" x14ac:dyDescent="0.25">
      <c r="C1311" s="104"/>
      <c r="D1311" s="159"/>
      <c r="E1311" s="104"/>
      <c r="F1311" s="158"/>
    </row>
    <row r="1312" spans="3:6" ht="16.5" x14ac:dyDescent="0.25">
      <c r="C1312" s="104"/>
      <c r="D1312" s="159"/>
      <c r="E1312" s="104"/>
      <c r="F1312" s="158"/>
    </row>
    <row r="1313" spans="3:6" ht="16.5" x14ac:dyDescent="0.25">
      <c r="C1313" s="104"/>
      <c r="D1313" s="159"/>
      <c r="E1313" s="104"/>
      <c r="F1313" s="158"/>
    </row>
    <row r="1314" spans="3:6" ht="16.5" x14ac:dyDescent="0.25">
      <c r="C1314" s="104"/>
      <c r="D1314" s="159"/>
      <c r="E1314" s="104"/>
      <c r="F1314" s="158"/>
    </row>
    <row r="1315" spans="3:6" ht="16.5" x14ac:dyDescent="0.25">
      <c r="C1315" s="104"/>
      <c r="D1315" s="159"/>
      <c r="E1315" s="104"/>
      <c r="F1315" s="158"/>
    </row>
    <row r="1316" spans="3:6" ht="16.5" x14ac:dyDescent="0.25">
      <c r="C1316" s="104"/>
      <c r="D1316" s="159"/>
      <c r="E1316" s="104"/>
      <c r="F1316" s="158"/>
    </row>
    <row r="1317" spans="3:6" ht="16.5" x14ac:dyDescent="0.25">
      <c r="C1317" s="104"/>
      <c r="D1317" s="159"/>
      <c r="E1317" s="104"/>
      <c r="F1317" s="158"/>
    </row>
    <row r="1318" spans="3:6" ht="16.5" x14ac:dyDescent="0.25">
      <c r="C1318" s="104"/>
      <c r="D1318" s="159"/>
      <c r="E1318" s="104"/>
      <c r="F1318" s="158"/>
    </row>
    <row r="1319" spans="3:6" ht="16.5" x14ac:dyDescent="0.25">
      <c r="C1319" s="104"/>
      <c r="D1319" s="159"/>
      <c r="E1319" s="104"/>
      <c r="F1319" s="158"/>
    </row>
    <row r="1320" spans="3:6" ht="16.5" x14ac:dyDescent="0.25">
      <c r="C1320" s="104"/>
      <c r="D1320" s="159"/>
      <c r="E1320" s="104"/>
      <c r="F1320" s="158"/>
    </row>
    <row r="1321" spans="3:6" ht="16.5" x14ac:dyDescent="0.25">
      <c r="C1321" s="104"/>
      <c r="D1321" s="159"/>
      <c r="E1321" s="104"/>
      <c r="F1321" s="158"/>
    </row>
    <row r="1322" spans="3:6" ht="16.5" x14ac:dyDescent="0.25">
      <c r="C1322" s="104"/>
      <c r="D1322" s="159"/>
      <c r="E1322" s="104"/>
      <c r="F1322" s="158"/>
    </row>
    <row r="1323" spans="3:6" ht="16.5" x14ac:dyDescent="0.25">
      <c r="C1323" s="104"/>
      <c r="D1323" s="159"/>
      <c r="E1323" s="104"/>
      <c r="F1323" s="158"/>
    </row>
    <row r="1324" spans="3:6" ht="16.5" x14ac:dyDescent="0.25">
      <c r="C1324" s="104"/>
      <c r="D1324" s="159"/>
      <c r="E1324" s="104"/>
      <c r="F1324" s="158"/>
    </row>
    <row r="1325" spans="3:6" ht="16.5" x14ac:dyDescent="0.25">
      <c r="C1325" s="104"/>
      <c r="D1325" s="159"/>
      <c r="E1325" s="104"/>
      <c r="F1325" s="158"/>
    </row>
    <row r="1326" spans="3:6" ht="16.5" x14ac:dyDescent="0.25">
      <c r="C1326" s="104"/>
      <c r="D1326" s="159"/>
      <c r="E1326" s="104"/>
      <c r="F1326" s="158"/>
    </row>
    <row r="1327" spans="3:6" ht="16.5" x14ac:dyDescent="0.25">
      <c r="C1327" s="104"/>
      <c r="D1327" s="159"/>
      <c r="E1327" s="104"/>
      <c r="F1327" s="158"/>
    </row>
    <row r="1328" spans="3:6" ht="16.5" x14ac:dyDescent="0.25">
      <c r="C1328" s="104"/>
      <c r="D1328" s="159"/>
      <c r="E1328" s="104"/>
      <c r="F1328" s="158"/>
    </row>
    <row r="1329" spans="3:6" ht="16.5" x14ac:dyDescent="0.25">
      <c r="C1329" s="104"/>
      <c r="D1329" s="159"/>
      <c r="E1329" s="104"/>
      <c r="F1329" s="158"/>
    </row>
    <row r="1330" spans="3:6" ht="16.5" x14ac:dyDescent="0.25">
      <c r="C1330" s="104"/>
      <c r="D1330" s="159"/>
      <c r="E1330" s="104"/>
      <c r="F1330" s="158"/>
    </row>
    <row r="1331" spans="3:6" ht="16.5" x14ac:dyDescent="0.25">
      <c r="C1331" s="104"/>
      <c r="D1331" s="159"/>
      <c r="E1331" s="104"/>
      <c r="F1331" s="158"/>
    </row>
    <row r="1332" spans="3:6" ht="16.5" x14ac:dyDescent="0.25">
      <c r="C1332" s="104"/>
      <c r="D1332" s="159"/>
      <c r="E1332" s="104"/>
      <c r="F1332" s="158"/>
    </row>
    <row r="1333" spans="3:6" ht="16.5" x14ac:dyDescent="0.25">
      <c r="C1333" s="104"/>
      <c r="D1333" s="159"/>
      <c r="E1333" s="104"/>
      <c r="F1333" s="158"/>
    </row>
    <row r="1334" spans="3:6" ht="16.5" x14ac:dyDescent="0.25">
      <c r="C1334" s="104"/>
      <c r="D1334" s="159"/>
      <c r="E1334" s="104"/>
      <c r="F1334" s="158"/>
    </row>
    <row r="1335" spans="3:6" ht="16.5" x14ac:dyDescent="0.25">
      <c r="C1335" s="104"/>
      <c r="D1335" s="159"/>
      <c r="E1335" s="104"/>
      <c r="F1335" s="158"/>
    </row>
    <row r="1336" spans="3:6" ht="16.5" x14ac:dyDescent="0.25">
      <c r="C1336" s="104"/>
      <c r="D1336" s="159"/>
      <c r="E1336" s="104"/>
      <c r="F1336" s="158"/>
    </row>
    <row r="1337" spans="3:6" ht="16.5" x14ac:dyDescent="0.25">
      <c r="C1337" s="104"/>
      <c r="D1337" s="159"/>
      <c r="E1337" s="104"/>
      <c r="F1337" s="158"/>
    </row>
    <row r="1338" spans="3:6" ht="16.5" x14ac:dyDescent="0.25">
      <c r="C1338" s="104"/>
      <c r="D1338" s="159"/>
      <c r="E1338" s="104"/>
      <c r="F1338" s="158"/>
    </row>
    <row r="1339" spans="3:6" ht="16.5" x14ac:dyDescent="0.25">
      <c r="C1339" s="104"/>
      <c r="D1339" s="159"/>
      <c r="E1339" s="104"/>
      <c r="F1339" s="158"/>
    </row>
    <row r="1340" spans="3:6" ht="16.5" x14ac:dyDescent="0.25">
      <c r="C1340" s="104"/>
      <c r="D1340" s="159"/>
      <c r="E1340" s="104"/>
      <c r="F1340" s="158"/>
    </row>
    <row r="1341" spans="3:6" ht="16.5" x14ac:dyDescent="0.25">
      <c r="C1341" s="104"/>
      <c r="D1341" s="159"/>
      <c r="E1341" s="104"/>
      <c r="F1341" s="158"/>
    </row>
    <row r="1342" spans="3:6" ht="16.5" x14ac:dyDescent="0.25">
      <c r="C1342" s="104"/>
      <c r="D1342" s="159"/>
      <c r="E1342" s="104"/>
      <c r="F1342" s="158"/>
    </row>
    <row r="1343" spans="3:6" ht="16.5" x14ac:dyDescent="0.25">
      <c r="C1343" s="104"/>
      <c r="D1343" s="159"/>
      <c r="E1343" s="104"/>
      <c r="F1343" s="158"/>
    </row>
    <row r="1344" spans="3:6" ht="16.5" x14ac:dyDescent="0.25">
      <c r="C1344" s="104"/>
      <c r="D1344" s="159"/>
      <c r="E1344" s="104"/>
      <c r="F1344" s="158"/>
    </row>
    <row r="1345" spans="3:6" ht="16.5" x14ac:dyDescent="0.25">
      <c r="C1345" s="104"/>
      <c r="D1345" s="159"/>
      <c r="E1345" s="104"/>
      <c r="F1345" s="158"/>
    </row>
    <row r="1346" spans="3:6" ht="16.5" x14ac:dyDescent="0.25">
      <c r="C1346" s="104"/>
      <c r="D1346" s="159"/>
      <c r="E1346" s="104"/>
      <c r="F1346" s="158"/>
    </row>
    <row r="1347" spans="3:6" ht="16.5" x14ac:dyDescent="0.25">
      <c r="C1347" s="104"/>
      <c r="D1347" s="159"/>
      <c r="E1347" s="104"/>
      <c r="F1347" s="158"/>
    </row>
    <row r="1348" spans="3:6" ht="16.5" x14ac:dyDescent="0.25">
      <c r="C1348" s="104"/>
      <c r="D1348" s="159"/>
      <c r="E1348" s="104"/>
      <c r="F1348" s="158"/>
    </row>
    <row r="1349" spans="3:6" ht="16.5" x14ac:dyDescent="0.25">
      <c r="C1349" s="104"/>
      <c r="D1349" s="159"/>
      <c r="E1349" s="104"/>
      <c r="F1349" s="158"/>
    </row>
    <row r="1350" spans="3:6" ht="16.5" x14ac:dyDescent="0.25">
      <c r="C1350" s="104"/>
      <c r="D1350" s="159"/>
      <c r="E1350" s="104"/>
      <c r="F1350" s="158"/>
    </row>
    <row r="1351" spans="3:6" ht="16.5" x14ac:dyDescent="0.25">
      <c r="C1351" s="104"/>
      <c r="D1351" s="159"/>
      <c r="E1351" s="104"/>
      <c r="F1351" s="158"/>
    </row>
    <row r="1352" spans="3:6" ht="16.5" x14ac:dyDescent="0.25">
      <c r="C1352" s="104"/>
      <c r="D1352" s="159"/>
      <c r="E1352" s="104"/>
      <c r="F1352" s="158"/>
    </row>
    <row r="1353" spans="3:6" ht="16.5" x14ac:dyDescent="0.25">
      <c r="C1353" s="104"/>
      <c r="D1353" s="159"/>
      <c r="E1353" s="104"/>
      <c r="F1353" s="158"/>
    </row>
    <row r="1354" spans="3:6" ht="16.5" x14ac:dyDescent="0.25">
      <c r="C1354" s="104"/>
      <c r="D1354" s="159"/>
      <c r="E1354" s="104"/>
      <c r="F1354" s="158"/>
    </row>
    <row r="1355" spans="3:6" ht="16.5" x14ac:dyDescent="0.25">
      <c r="C1355" s="104"/>
      <c r="D1355" s="159"/>
      <c r="E1355" s="104"/>
      <c r="F1355" s="158"/>
    </row>
    <row r="1356" spans="3:6" ht="16.5" x14ac:dyDescent="0.25">
      <c r="C1356" s="104"/>
      <c r="D1356" s="159"/>
      <c r="E1356" s="104"/>
      <c r="F1356" s="158"/>
    </row>
    <row r="1357" spans="3:6" ht="16.5" x14ac:dyDescent="0.25">
      <c r="C1357" s="104"/>
      <c r="D1357" s="159"/>
      <c r="E1357" s="104"/>
      <c r="F1357" s="158"/>
    </row>
    <row r="1358" spans="3:6" ht="16.5" x14ac:dyDescent="0.25">
      <c r="C1358" s="104"/>
      <c r="D1358" s="159"/>
      <c r="E1358" s="104"/>
      <c r="F1358" s="158"/>
    </row>
    <row r="1359" spans="3:6" ht="16.5" x14ac:dyDescent="0.25">
      <c r="C1359" s="104"/>
      <c r="D1359" s="159"/>
      <c r="E1359" s="104"/>
      <c r="F1359" s="158"/>
    </row>
    <row r="1360" spans="3:6" ht="16.5" x14ac:dyDescent="0.25">
      <c r="C1360" s="104"/>
      <c r="D1360" s="159"/>
      <c r="E1360" s="104"/>
      <c r="F1360" s="158"/>
    </row>
    <row r="1361" spans="3:6" ht="16.5" x14ac:dyDescent="0.25">
      <c r="C1361" s="104"/>
      <c r="D1361" s="159"/>
      <c r="E1361" s="104"/>
      <c r="F1361" s="158"/>
    </row>
    <row r="1362" spans="3:6" ht="16.5" x14ac:dyDescent="0.25">
      <c r="C1362" s="104"/>
      <c r="D1362" s="159"/>
      <c r="E1362" s="104"/>
      <c r="F1362" s="158"/>
    </row>
    <row r="1363" spans="3:6" ht="16.5" x14ac:dyDescent="0.25">
      <c r="C1363" s="104"/>
      <c r="D1363" s="159"/>
      <c r="E1363" s="104"/>
      <c r="F1363" s="158"/>
    </row>
    <row r="1364" spans="3:6" ht="16.5" x14ac:dyDescent="0.25">
      <c r="C1364" s="104"/>
      <c r="D1364" s="159"/>
      <c r="E1364" s="104"/>
      <c r="F1364" s="158"/>
    </row>
    <row r="1365" spans="3:6" ht="16.5" x14ac:dyDescent="0.25">
      <c r="C1365" s="104"/>
      <c r="D1365" s="159"/>
      <c r="E1365" s="104"/>
      <c r="F1365" s="158"/>
    </row>
    <row r="1366" spans="3:6" ht="16.5" x14ac:dyDescent="0.25">
      <c r="C1366" s="104"/>
      <c r="D1366" s="159"/>
      <c r="E1366" s="104"/>
      <c r="F1366" s="158"/>
    </row>
    <row r="1367" spans="3:6" ht="16.5" x14ac:dyDescent="0.25">
      <c r="C1367" s="104"/>
      <c r="D1367" s="159"/>
      <c r="E1367" s="104"/>
      <c r="F1367" s="158"/>
    </row>
    <row r="1368" spans="3:6" ht="16.5" x14ac:dyDescent="0.25">
      <c r="C1368" s="104"/>
      <c r="D1368" s="159"/>
      <c r="E1368" s="104"/>
      <c r="F1368" s="158"/>
    </row>
    <row r="1369" spans="3:6" ht="16.5" x14ac:dyDescent="0.25">
      <c r="C1369" s="104"/>
      <c r="D1369" s="159"/>
      <c r="E1369" s="104"/>
      <c r="F1369" s="158"/>
    </row>
    <row r="1370" spans="3:6" ht="16.5" x14ac:dyDescent="0.25">
      <c r="C1370" s="104"/>
      <c r="D1370" s="159"/>
      <c r="E1370" s="104"/>
      <c r="F1370" s="158"/>
    </row>
    <row r="1371" spans="3:6" ht="16.5" x14ac:dyDescent="0.25">
      <c r="C1371" s="104"/>
      <c r="D1371" s="159"/>
      <c r="E1371" s="104"/>
      <c r="F1371" s="158"/>
    </row>
    <row r="1372" spans="3:6" ht="16.5" x14ac:dyDescent="0.25">
      <c r="C1372" s="104"/>
      <c r="D1372" s="159"/>
      <c r="E1372" s="104"/>
      <c r="F1372" s="158"/>
    </row>
    <row r="1373" spans="3:6" ht="16.5" x14ac:dyDescent="0.25">
      <c r="C1373" s="104"/>
      <c r="D1373" s="159"/>
      <c r="E1373" s="104"/>
      <c r="F1373" s="158"/>
    </row>
    <row r="1374" spans="3:6" ht="16.5" x14ac:dyDescent="0.25">
      <c r="C1374" s="104"/>
      <c r="D1374" s="159"/>
      <c r="E1374" s="104"/>
      <c r="F1374" s="158"/>
    </row>
    <row r="1375" spans="3:6" ht="16.5" x14ac:dyDescent="0.25">
      <c r="C1375" s="104"/>
      <c r="D1375" s="159"/>
      <c r="E1375" s="104"/>
      <c r="F1375" s="158"/>
    </row>
    <row r="1376" spans="3:6" ht="16.5" x14ac:dyDescent="0.25">
      <c r="C1376" s="104"/>
      <c r="D1376" s="159"/>
      <c r="E1376" s="104"/>
      <c r="F1376" s="158"/>
    </row>
    <row r="1377" spans="3:6" ht="16.5" x14ac:dyDescent="0.25">
      <c r="C1377" s="104"/>
      <c r="D1377" s="159"/>
      <c r="E1377" s="104"/>
      <c r="F1377" s="158"/>
    </row>
    <row r="1378" spans="3:6" ht="16.5" x14ac:dyDescent="0.25">
      <c r="C1378" s="104"/>
      <c r="D1378" s="159"/>
      <c r="E1378" s="104"/>
      <c r="F1378" s="158"/>
    </row>
    <row r="1379" spans="3:6" ht="16.5" x14ac:dyDescent="0.25">
      <c r="C1379" s="104"/>
      <c r="D1379" s="159"/>
      <c r="E1379" s="104"/>
      <c r="F1379" s="158"/>
    </row>
    <row r="1380" spans="3:6" ht="16.5" x14ac:dyDescent="0.25">
      <c r="C1380" s="104"/>
      <c r="D1380" s="159"/>
      <c r="E1380" s="104"/>
      <c r="F1380" s="158"/>
    </row>
    <row r="1381" spans="3:6" ht="16.5" x14ac:dyDescent="0.25">
      <c r="C1381" s="104"/>
      <c r="D1381" s="159"/>
      <c r="E1381" s="104"/>
      <c r="F1381" s="158"/>
    </row>
    <row r="1382" spans="3:6" ht="16.5" x14ac:dyDescent="0.25">
      <c r="C1382" s="104"/>
      <c r="D1382" s="159"/>
      <c r="E1382" s="104"/>
      <c r="F1382" s="158"/>
    </row>
    <row r="1383" spans="3:6" ht="16.5" x14ac:dyDescent="0.25">
      <c r="C1383" s="104"/>
      <c r="D1383" s="159"/>
      <c r="E1383" s="104"/>
      <c r="F1383" s="158"/>
    </row>
    <row r="1384" spans="3:6" ht="16.5" x14ac:dyDescent="0.25">
      <c r="C1384" s="104"/>
      <c r="D1384" s="159"/>
      <c r="E1384" s="104"/>
      <c r="F1384" s="158"/>
    </row>
    <row r="1385" spans="3:6" ht="16.5" x14ac:dyDescent="0.25">
      <c r="C1385" s="104"/>
      <c r="D1385" s="159"/>
      <c r="E1385" s="104"/>
      <c r="F1385" s="158"/>
    </row>
    <row r="1386" spans="3:6" ht="16.5" x14ac:dyDescent="0.25">
      <c r="C1386" s="104"/>
      <c r="D1386" s="159"/>
      <c r="E1386" s="104"/>
      <c r="F1386" s="158"/>
    </row>
    <row r="1387" spans="3:6" ht="16.5" x14ac:dyDescent="0.25">
      <c r="C1387" s="104"/>
      <c r="D1387" s="159"/>
      <c r="E1387" s="104"/>
      <c r="F1387" s="158"/>
    </row>
    <row r="1388" spans="3:6" ht="16.5" x14ac:dyDescent="0.25">
      <c r="C1388" s="104"/>
      <c r="D1388" s="159"/>
      <c r="E1388" s="104"/>
      <c r="F1388" s="158"/>
    </row>
    <row r="1389" spans="3:6" ht="16.5" x14ac:dyDescent="0.25">
      <c r="C1389" s="104"/>
      <c r="D1389" s="159"/>
      <c r="E1389" s="104"/>
      <c r="F1389" s="158"/>
    </row>
    <row r="1390" spans="3:6" ht="16.5" x14ac:dyDescent="0.25">
      <c r="C1390" s="104"/>
      <c r="D1390" s="159"/>
      <c r="E1390" s="104"/>
      <c r="F1390" s="158"/>
    </row>
    <row r="1391" spans="3:6" ht="16.5" x14ac:dyDescent="0.25">
      <c r="C1391" s="104"/>
      <c r="D1391" s="159"/>
      <c r="E1391" s="104"/>
      <c r="F1391" s="158"/>
    </row>
    <row r="1392" spans="3:6" ht="16.5" x14ac:dyDescent="0.25">
      <c r="C1392" s="104"/>
      <c r="D1392" s="159"/>
      <c r="E1392" s="104"/>
      <c r="F1392" s="158"/>
    </row>
    <row r="1393" spans="3:6" ht="16.5" x14ac:dyDescent="0.25">
      <c r="C1393" s="104"/>
      <c r="D1393" s="159"/>
      <c r="E1393" s="104"/>
      <c r="F1393" s="158"/>
    </row>
    <row r="1394" spans="3:6" ht="16.5" x14ac:dyDescent="0.25">
      <c r="C1394" s="104"/>
      <c r="D1394" s="159"/>
      <c r="E1394" s="104"/>
      <c r="F1394" s="158"/>
    </row>
    <row r="1395" spans="3:6" ht="16.5" x14ac:dyDescent="0.25">
      <c r="C1395" s="104"/>
      <c r="D1395" s="159"/>
      <c r="E1395" s="104"/>
      <c r="F1395" s="158"/>
    </row>
    <row r="1396" spans="3:6" ht="16.5" x14ac:dyDescent="0.25">
      <c r="C1396" s="104"/>
      <c r="D1396" s="159"/>
      <c r="E1396" s="104"/>
      <c r="F1396" s="158"/>
    </row>
    <row r="1397" spans="3:6" ht="16.5" x14ac:dyDescent="0.25">
      <c r="C1397" s="104"/>
      <c r="D1397" s="159"/>
      <c r="E1397" s="104"/>
      <c r="F1397" s="158"/>
    </row>
    <row r="1398" spans="3:6" ht="16.5" x14ac:dyDescent="0.25">
      <c r="C1398" s="104"/>
      <c r="D1398" s="159"/>
      <c r="E1398" s="104"/>
      <c r="F1398" s="158"/>
    </row>
    <row r="1399" spans="3:6" ht="16.5" x14ac:dyDescent="0.25">
      <c r="C1399" s="104"/>
      <c r="D1399" s="159"/>
      <c r="E1399" s="104"/>
      <c r="F1399" s="158"/>
    </row>
    <row r="1400" spans="3:6" ht="16.5" x14ac:dyDescent="0.25">
      <c r="C1400" s="104"/>
      <c r="D1400" s="159"/>
      <c r="E1400" s="104"/>
      <c r="F1400" s="158"/>
    </row>
    <row r="1401" spans="3:6" ht="16.5" x14ac:dyDescent="0.25">
      <c r="C1401" s="104"/>
      <c r="D1401" s="159"/>
      <c r="E1401" s="104"/>
      <c r="F1401" s="158"/>
    </row>
    <row r="1402" spans="3:6" ht="16.5" x14ac:dyDescent="0.25">
      <c r="C1402" s="104"/>
      <c r="D1402" s="159"/>
      <c r="E1402" s="104"/>
      <c r="F1402" s="158"/>
    </row>
    <row r="1403" spans="3:6" ht="16.5" x14ac:dyDescent="0.25">
      <c r="C1403" s="104"/>
      <c r="D1403" s="159"/>
      <c r="E1403" s="104"/>
      <c r="F1403" s="158"/>
    </row>
    <row r="1404" spans="3:6" ht="16.5" x14ac:dyDescent="0.25">
      <c r="C1404" s="104"/>
      <c r="D1404" s="159"/>
      <c r="E1404" s="104"/>
      <c r="F1404" s="158"/>
    </row>
    <row r="1405" spans="3:6" ht="16.5" x14ac:dyDescent="0.25">
      <c r="C1405" s="104"/>
      <c r="D1405" s="159"/>
      <c r="E1405" s="104"/>
      <c r="F1405" s="158"/>
    </row>
    <row r="1406" spans="3:6" ht="16.5" x14ac:dyDescent="0.25">
      <c r="C1406" s="104"/>
      <c r="D1406" s="159"/>
      <c r="E1406" s="104"/>
      <c r="F1406" s="158"/>
    </row>
    <row r="1407" spans="3:6" ht="16.5" x14ac:dyDescent="0.25">
      <c r="C1407" s="104"/>
      <c r="D1407" s="159"/>
      <c r="E1407" s="104"/>
      <c r="F1407" s="158"/>
    </row>
    <row r="1408" spans="3:6" ht="16.5" x14ac:dyDescent="0.25">
      <c r="C1408" s="104"/>
      <c r="D1408" s="159"/>
      <c r="E1408" s="104"/>
      <c r="F1408" s="158"/>
    </row>
    <row r="1409" spans="3:6" ht="16.5" x14ac:dyDescent="0.25">
      <c r="C1409" s="104"/>
      <c r="D1409" s="159"/>
      <c r="E1409" s="104"/>
      <c r="F1409" s="158"/>
    </row>
    <row r="1410" spans="3:6" ht="16.5" x14ac:dyDescent="0.25">
      <c r="C1410" s="104"/>
      <c r="D1410" s="159"/>
      <c r="E1410" s="104"/>
      <c r="F1410" s="158"/>
    </row>
    <row r="1411" spans="3:6" ht="16.5" x14ac:dyDescent="0.25">
      <c r="C1411" s="104"/>
      <c r="D1411" s="159"/>
      <c r="E1411" s="104"/>
      <c r="F1411" s="158"/>
    </row>
    <row r="1412" spans="3:6" ht="16.5" x14ac:dyDescent="0.25">
      <c r="C1412" s="104"/>
      <c r="D1412" s="159"/>
      <c r="E1412" s="104"/>
      <c r="F1412" s="158"/>
    </row>
    <row r="1413" spans="3:6" ht="16.5" x14ac:dyDescent="0.25">
      <c r="C1413" s="104"/>
      <c r="D1413" s="159"/>
      <c r="E1413" s="104"/>
      <c r="F1413" s="158"/>
    </row>
    <row r="1414" spans="3:6" ht="16.5" x14ac:dyDescent="0.25">
      <c r="C1414" s="104"/>
      <c r="D1414" s="159"/>
      <c r="E1414" s="104"/>
      <c r="F1414" s="158"/>
    </row>
    <row r="1415" spans="3:6" ht="16.5" x14ac:dyDescent="0.25">
      <c r="C1415" s="104"/>
      <c r="D1415" s="159"/>
      <c r="E1415" s="104"/>
      <c r="F1415" s="158"/>
    </row>
    <row r="1416" spans="3:6" ht="16.5" x14ac:dyDescent="0.25">
      <c r="C1416" s="104"/>
      <c r="D1416" s="159"/>
      <c r="E1416" s="104"/>
      <c r="F1416" s="158"/>
    </row>
    <row r="1417" spans="3:6" ht="16.5" x14ac:dyDescent="0.25">
      <c r="C1417" s="104"/>
      <c r="D1417" s="159"/>
      <c r="E1417" s="104"/>
      <c r="F1417" s="158"/>
    </row>
    <row r="1418" spans="3:6" ht="16.5" x14ac:dyDescent="0.25">
      <c r="C1418" s="104"/>
      <c r="D1418" s="159"/>
      <c r="E1418" s="104"/>
      <c r="F1418" s="158"/>
    </row>
    <row r="1419" spans="3:6" ht="16.5" x14ac:dyDescent="0.25">
      <c r="C1419" s="104"/>
      <c r="D1419" s="159"/>
      <c r="E1419" s="104"/>
      <c r="F1419" s="158"/>
    </row>
    <row r="1420" spans="3:6" ht="16.5" x14ac:dyDescent="0.25">
      <c r="C1420" s="104"/>
      <c r="D1420" s="159"/>
      <c r="E1420" s="104"/>
      <c r="F1420" s="158"/>
    </row>
    <row r="1421" spans="3:6" ht="16.5" x14ac:dyDescent="0.25">
      <c r="C1421" s="104"/>
      <c r="D1421" s="159"/>
      <c r="E1421" s="104"/>
      <c r="F1421" s="158"/>
    </row>
    <row r="1422" spans="3:6" ht="16.5" x14ac:dyDescent="0.25">
      <c r="C1422" s="104"/>
      <c r="D1422" s="159"/>
      <c r="E1422" s="104"/>
      <c r="F1422" s="158"/>
    </row>
    <row r="1423" spans="3:6" ht="16.5" x14ac:dyDescent="0.25">
      <c r="C1423" s="104"/>
      <c r="D1423" s="159"/>
      <c r="E1423" s="104"/>
      <c r="F1423" s="158"/>
    </row>
    <row r="1424" spans="3:6" ht="16.5" x14ac:dyDescent="0.25">
      <c r="C1424" s="104"/>
      <c r="D1424" s="159"/>
      <c r="E1424" s="104"/>
      <c r="F1424" s="158"/>
    </row>
    <row r="1425" spans="3:6" ht="16.5" x14ac:dyDescent="0.25">
      <c r="C1425" s="104"/>
      <c r="D1425" s="159"/>
      <c r="E1425" s="104"/>
      <c r="F1425" s="158"/>
    </row>
    <row r="1426" spans="3:6" ht="16.5" x14ac:dyDescent="0.25">
      <c r="C1426" s="104"/>
      <c r="D1426" s="159"/>
      <c r="E1426" s="104"/>
      <c r="F1426" s="158"/>
    </row>
    <row r="1427" spans="3:6" ht="16.5" x14ac:dyDescent="0.25">
      <c r="C1427" s="104"/>
      <c r="D1427" s="159"/>
      <c r="E1427" s="104"/>
      <c r="F1427" s="158"/>
    </row>
    <row r="1428" spans="3:6" ht="16.5" x14ac:dyDescent="0.25">
      <c r="C1428" s="104"/>
      <c r="D1428" s="159"/>
      <c r="E1428" s="104"/>
      <c r="F1428" s="158"/>
    </row>
    <row r="1429" spans="3:6" ht="16.5" x14ac:dyDescent="0.25">
      <c r="C1429" s="104"/>
      <c r="D1429" s="159"/>
      <c r="E1429" s="104"/>
      <c r="F1429" s="158"/>
    </row>
    <row r="1430" spans="3:6" ht="16.5" x14ac:dyDescent="0.25">
      <c r="C1430" s="104"/>
      <c r="D1430" s="159"/>
      <c r="E1430" s="104"/>
      <c r="F1430" s="158"/>
    </row>
    <row r="1431" spans="3:6" ht="16.5" x14ac:dyDescent="0.25">
      <c r="C1431" s="104"/>
      <c r="D1431" s="159"/>
      <c r="E1431" s="104"/>
      <c r="F1431" s="158"/>
    </row>
    <row r="1432" spans="3:6" ht="16.5" x14ac:dyDescent="0.25">
      <c r="C1432" s="104"/>
      <c r="D1432" s="159"/>
      <c r="E1432" s="104"/>
      <c r="F1432" s="158"/>
    </row>
    <row r="1433" spans="3:6" ht="16.5" x14ac:dyDescent="0.25">
      <c r="C1433" s="104"/>
      <c r="D1433" s="159"/>
      <c r="E1433" s="104"/>
      <c r="F1433" s="158"/>
    </row>
    <row r="1434" spans="3:6" ht="16.5" x14ac:dyDescent="0.25">
      <c r="C1434" s="104"/>
      <c r="D1434" s="159"/>
      <c r="E1434" s="104"/>
      <c r="F1434" s="158"/>
    </row>
    <row r="1435" spans="3:6" ht="16.5" x14ac:dyDescent="0.25">
      <c r="C1435" s="104"/>
      <c r="D1435" s="159"/>
      <c r="E1435" s="104"/>
      <c r="F1435" s="158"/>
    </row>
    <row r="1436" spans="3:6" ht="16.5" x14ac:dyDescent="0.25">
      <c r="C1436" s="104"/>
      <c r="D1436" s="159"/>
      <c r="E1436" s="104"/>
      <c r="F1436" s="158"/>
    </row>
    <row r="1437" spans="3:6" ht="16.5" x14ac:dyDescent="0.25">
      <c r="C1437" s="104"/>
      <c r="D1437" s="159"/>
      <c r="E1437" s="104"/>
      <c r="F1437" s="158"/>
    </row>
    <row r="1438" spans="3:6" ht="16.5" x14ac:dyDescent="0.25">
      <c r="C1438" s="104"/>
      <c r="D1438" s="159"/>
      <c r="E1438" s="104"/>
      <c r="F1438" s="158"/>
    </row>
    <row r="1439" spans="3:6" ht="16.5" x14ac:dyDescent="0.25">
      <c r="C1439" s="104"/>
      <c r="D1439" s="159"/>
      <c r="E1439" s="104"/>
      <c r="F1439" s="158"/>
    </row>
    <row r="1440" spans="3:6" ht="16.5" x14ac:dyDescent="0.25">
      <c r="C1440" s="104"/>
      <c r="D1440" s="159"/>
      <c r="E1440" s="104"/>
      <c r="F1440" s="158"/>
    </row>
    <row r="1441" spans="3:6" ht="16.5" x14ac:dyDescent="0.25">
      <c r="C1441" s="104"/>
      <c r="D1441" s="159"/>
      <c r="E1441" s="104"/>
      <c r="F1441" s="158"/>
    </row>
    <row r="1442" spans="3:6" ht="16.5" x14ac:dyDescent="0.25">
      <c r="C1442" s="104"/>
      <c r="D1442" s="159"/>
      <c r="E1442" s="104"/>
      <c r="F1442" s="158"/>
    </row>
    <row r="1443" spans="3:6" ht="16.5" x14ac:dyDescent="0.25">
      <c r="C1443" s="104"/>
      <c r="D1443" s="159"/>
      <c r="E1443" s="104"/>
      <c r="F1443" s="158"/>
    </row>
    <row r="1444" spans="3:6" ht="16.5" x14ac:dyDescent="0.25">
      <c r="C1444" s="104"/>
      <c r="D1444" s="159"/>
      <c r="E1444" s="104"/>
      <c r="F1444" s="158"/>
    </row>
    <row r="1445" spans="3:6" ht="16.5" x14ac:dyDescent="0.25">
      <c r="C1445" s="104"/>
      <c r="D1445" s="159"/>
      <c r="E1445" s="104"/>
      <c r="F1445" s="158"/>
    </row>
    <row r="1446" spans="3:6" ht="16.5" x14ac:dyDescent="0.25">
      <c r="C1446" s="104"/>
      <c r="D1446" s="159"/>
      <c r="E1446" s="104"/>
      <c r="F1446" s="158"/>
    </row>
    <row r="1447" spans="3:6" ht="16.5" x14ac:dyDescent="0.25">
      <c r="C1447" s="104"/>
      <c r="D1447" s="159"/>
      <c r="E1447" s="104"/>
      <c r="F1447" s="158"/>
    </row>
    <row r="1448" spans="3:6" ht="16.5" x14ac:dyDescent="0.25">
      <c r="C1448" s="104"/>
      <c r="D1448" s="159"/>
      <c r="E1448" s="104"/>
      <c r="F1448" s="158"/>
    </row>
    <row r="1449" spans="3:6" ht="16.5" x14ac:dyDescent="0.25">
      <c r="C1449" s="104"/>
      <c r="D1449" s="159"/>
      <c r="E1449" s="104"/>
      <c r="F1449" s="158"/>
    </row>
    <row r="1450" spans="3:6" ht="16.5" x14ac:dyDescent="0.25">
      <c r="C1450" s="104"/>
      <c r="D1450" s="159"/>
      <c r="E1450" s="104"/>
      <c r="F1450" s="158"/>
    </row>
    <row r="1451" spans="3:6" ht="16.5" x14ac:dyDescent="0.25">
      <c r="C1451" s="104"/>
      <c r="D1451" s="159"/>
      <c r="E1451" s="104"/>
      <c r="F1451" s="158"/>
    </row>
    <row r="1452" spans="3:6" ht="16.5" x14ac:dyDescent="0.25">
      <c r="C1452" s="104"/>
      <c r="D1452" s="159"/>
      <c r="E1452" s="104"/>
      <c r="F1452" s="158"/>
    </row>
    <row r="1453" spans="3:6" ht="16.5" x14ac:dyDescent="0.25">
      <c r="C1453" s="104"/>
      <c r="D1453" s="159"/>
      <c r="E1453" s="104"/>
      <c r="F1453" s="158"/>
    </row>
    <row r="1454" spans="3:6" ht="16.5" x14ac:dyDescent="0.25">
      <c r="C1454" s="104"/>
      <c r="D1454" s="159"/>
      <c r="E1454" s="104"/>
      <c r="F1454" s="158"/>
    </row>
    <row r="1455" spans="3:6" ht="16.5" x14ac:dyDescent="0.25">
      <c r="C1455" s="104"/>
      <c r="D1455" s="159"/>
      <c r="E1455" s="104"/>
      <c r="F1455" s="158"/>
    </row>
    <row r="1456" spans="3:6" ht="16.5" x14ac:dyDescent="0.25">
      <c r="C1456" s="104"/>
      <c r="D1456" s="159"/>
      <c r="E1456" s="104"/>
      <c r="F1456" s="158"/>
    </row>
    <row r="1457" spans="3:6" ht="16.5" x14ac:dyDescent="0.25">
      <c r="C1457" s="104"/>
      <c r="D1457" s="159"/>
      <c r="E1457" s="104"/>
      <c r="F1457" s="158"/>
    </row>
    <row r="1458" spans="3:6" ht="16.5" x14ac:dyDescent="0.25">
      <c r="C1458" s="104"/>
      <c r="D1458" s="159"/>
      <c r="E1458" s="104"/>
      <c r="F1458" s="158"/>
    </row>
    <row r="1459" spans="3:6" ht="16.5" x14ac:dyDescent="0.25">
      <c r="C1459" s="104"/>
      <c r="D1459" s="159"/>
      <c r="E1459" s="104"/>
      <c r="F1459" s="158"/>
    </row>
    <row r="1460" spans="3:6" ht="16.5" x14ac:dyDescent="0.25">
      <c r="C1460" s="104"/>
      <c r="D1460" s="159"/>
      <c r="E1460" s="104"/>
      <c r="F1460" s="158"/>
    </row>
    <row r="1461" spans="3:6" ht="16.5" x14ac:dyDescent="0.25">
      <c r="C1461" s="104"/>
      <c r="D1461" s="159"/>
      <c r="E1461" s="104"/>
      <c r="F1461" s="158"/>
    </row>
    <row r="1462" spans="3:6" ht="16.5" x14ac:dyDescent="0.25">
      <c r="C1462" s="104"/>
      <c r="D1462" s="159"/>
      <c r="E1462" s="104"/>
      <c r="F1462" s="158"/>
    </row>
    <row r="1463" spans="3:6" ht="16.5" x14ac:dyDescent="0.25">
      <c r="C1463" s="104"/>
      <c r="D1463" s="159"/>
      <c r="E1463" s="104"/>
      <c r="F1463" s="158"/>
    </row>
    <row r="1464" spans="3:6" ht="16.5" x14ac:dyDescent="0.25">
      <c r="C1464" s="104"/>
      <c r="D1464" s="159"/>
      <c r="E1464" s="104"/>
      <c r="F1464" s="158"/>
    </row>
    <row r="1465" spans="3:6" ht="16.5" x14ac:dyDescent="0.25">
      <c r="C1465" s="104"/>
      <c r="D1465" s="159"/>
      <c r="E1465" s="104"/>
      <c r="F1465" s="158"/>
    </row>
    <row r="1466" spans="3:6" ht="16.5" x14ac:dyDescent="0.25">
      <c r="C1466" s="104"/>
      <c r="D1466" s="159"/>
      <c r="E1466" s="104"/>
      <c r="F1466" s="158"/>
    </row>
    <row r="1467" spans="3:6" ht="16.5" x14ac:dyDescent="0.25">
      <c r="C1467" s="104"/>
      <c r="D1467" s="159"/>
      <c r="E1467" s="104"/>
      <c r="F1467" s="158"/>
    </row>
    <row r="1468" spans="3:6" ht="16.5" x14ac:dyDescent="0.25">
      <c r="C1468" s="104"/>
      <c r="D1468" s="159"/>
      <c r="E1468" s="104"/>
      <c r="F1468" s="158"/>
    </row>
    <row r="1469" spans="3:6" ht="16.5" x14ac:dyDescent="0.25">
      <c r="C1469" s="104"/>
      <c r="D1469" s="159"/>
      <c r="E1469" s="104"/>
      <c r="F1469" s="158"/>
    </row>
    <row r="1470" spans="3:6" ht="16.5" x14ac:dyDescent="0.25">
      <c r="C1470" s="104"/>
      <c r="D1470" s="159"/>
      <c r="E1470" s="104"/>
      <c r="F1470" s="158"/>
    </row>
    <row r="1471" spans="3:6" ht="16.5" x14ac:dyDescent="0.25">
      <c r="C1471" s="104"/>
      <c r="D1471" s="159"/>
      <c r="E1471" s="104"/>
      <c r="F1471" s="158"/>
    </row>
    <row r="1472" spans="3:6" ht="16.5" x14ac:dyDescent="0.25">
      <c r="C1472" s="104"/>
      <c r="D1472" s="159"/>
      <c r="E1472" s="104"/>
      <c r="F1472" s="158"/>
    </row>
    <row r="1473" spans="3:6" ht="16.5" x14ac:dyDescent="0.25">
      <c r="C1473" s="104"/>
      <c r="D1473" s="159"/>
      <c r="E1473" s="104"/>
      <c r="F1473" s="158"/>
    </row>
    <row r="1474" spans="3:6" ht="16.5" x14ac:dyDescent="0.25">
      <c r="C1474" s="104"/>
      <c r="D1474" s="159"/>
      <c r="E1474" s="104"/>
      <c r="F1474" s="158"/>
    </row>
    <row r="1475" spans="3:6" ht="16.5" x14ac:dyDescent="0.25">
      <c r="C1475" s="104"/>
      <c r="D1475" s="159"/>
      <c r="E1475" s="104"/>
      <c r="F1475" s="158"/>
    </row>
    <row r="1476" spans="3:6" ht="16.5" x14ac:dyDescent="0.25">
      <c r="C1476" s="104"/>
      <c r="D1476" s="159"/>
      <c r="E1476" s="104"/>
      <c r="F1476" s="158"/>
    </row>
    <row r="1477" spans="3:6" ht="16.5" x14ac:dyDescent="0.25">
      <c r="C1477" s="104"/>
      <c r="D1477" s="159"/>
      <c r="E1477" s="104"/>
      <c r="F1477" s="158"/>
    </row>
    <row r="1478" spans="3:6" ht="16.5" x14ac:dyDescent="0.25">
      <c r="C1478" s="104"/>
      <c r="D1478" s="159"/>
      <c r="E1478" s="104"/>
      <c r="F1478" s="158"/>
    </row>
    <row r="1479" spans="3:6" ht="16.5" x14ac:dyDescent="0.25">
      <c r="C1479" s="104"/>
      <c r="D1479" s="159"/>
      <c r="E1479" s="104"/>
      <c r="F1479" s="158"/>
    </row>
    <row r="1480" spans="3:6" ht="16.5" x14ac:dyDescent="0.25">
      <c r="C1480" s="104"/>
      <c r="D1480" s="159"/>
      <c r="E1480" s="104"/>
      <c r="F1480" s="158"/>
    </row>
    <row r="1481" spans="3:6" ht="16.5" x14ac:dyDescent="0.25">
      <c r="C1481" s="104"/>
      <c r="D1481" s="159"/>
      <c r="E1481" s="104"/>
      <c r="F1481" s="158"/>
    </row>
    <row r="1482" spans="3:6" ht="16.5" x14ac:dyDescent="0.25">
      <c r="C1482" s="104"/>
      <c r="D1482" s="159"/>
      <c r="E1482" s="104"/>
      <c r="F1482" s="158"/>
    </row>
    <row r="1483" spans="3:6" ht="16.5" x14ac:dyDescent="0.25">
      <c r="C1483" s="104"/>
      <c r="D1483" s="159"/>
      <c r="E1483" s="104"/>
      <c r="F1483" s="158"/>
    </row>
    <row r="1484" spans="3:6" ht="16.5" x14ac:dyDescent="0.25">
      <c r="C1484" s="104"/>
      <c r="D1484" s="159"/>
      <c r="E1484" s="104"/>
      <c r="F1484" s="158"/>
    </row>
    <row r="1485" spans="3:6" ht="16.5" x14ac:dyDescent="0.25">
      <c r="C1485" s="104"/>
      <c r="D1485" s="159"/>
      <c r="E1485" s="104"/>
      <c r="F1485" s="158"/>
    </row>
    <row r="1486" spans="3:6" ht="16.5" x14ac:dyDescent="0.25">
      <c r="C1486" s="104"/>
      <c r="D1486" s="159"/>
      <c r="E1486" s="104"/>
      <c r="F1486" s="158"/>
    </row>
    <row r="1487" spans="3:6" ht="16.5" x14ac:dyDescent="0.25">
      <c r="C1487" s="104"/>
      <c r="D1487" s="159"/>
      <c r="E1487" s="104"/>
      <c r="F1487" s="158"/>
    </row>
    <row r="1488" spans="3:6" ht="16.5" x14ac:dyDescent="0.25">
      <c r="C1488" s="104"/>
      <c r="D1488" s="159"/>
      <c r="E1488" s="104"/>
      <c r="F1488" s="158"/>
    </row>
    <row r="1489" spans="3:6" ht="16.5" x14ac:dyDescent="0.25">
      <c r="C1489" s="104"/>
      <c r="D1489" s="159"/>
      <c r="E1489" s="104"/>
      <c r="F1489" s="158"/>
    </row>
    <row r="1490" spans="3:6" ht="16.5" x14ac:dyDescent="0.25">
      <c r="C1490" s="104"/>
      <c r="D1490" s="159"/>
      <c r="E1490" s="104"/>
      <c r="F1490" s="158"/>
    </row>
    <row r="1491" spans="3:6" ht="16.5" x14ac:dyDescent="0.25">
      <c r="C1491" s="104"/>
      <c r="D1491" s="159"/>
      <c r="E1491" s="104"/>
      <c r="F1491" s="158"/>
    </row>
    <row r="1492" spans="3:6" ht="16.5" x14ac:dyDescent="0.25">
      <c r="C1492" s="104"/>
      <c r="D1492" s="159"/>
      <c r="E1492" s="104"/>
      <c r="F1492" s="158"/>
    </row>
    <row r="1493" spans="3:6" ht="16.5" x14ac:dyDescent="0.25">
      <c r="C1493" s="104"/>
      <c r="D1493" s="159"/>
      <c r="E1493" s="104"/>
      <c r="F1493" s="158"/>
    </row>
    <row r="1494" spans="3:6" ht="16.5" x14ac:dyDescent="0.25">
      <c r="C1494" s="104"/>
      <c r="D1494" s="159"/>
      <c r="E1494" s="104"/>
      <c r="F1494" s="158"/>
    </row>
    <row r="1495" spans="3:6" ht="16.5" x14ac:dyDescent="0.25">
      <c r="C1495" s="104"/>
      <c r="D1495" s="159"/>
      <c r="E1495" s="104"/>
      <c r="F1495" s="158"/>
    </row>
    <row r="1496" spans="3:6" ht="16.5" x14ac:dyDescent="0.25">
      <c r="C1496" s="104"/>
      <c r="D1496" s="159"/>
      <c r="E1496" s="104"/>
      <c r="F1496" s="158"/>
    </row>
    <row r="1497" spans="3:6" ht="16.5" x14ac:dyDescent="0.25">
      <c r="C1497" s="104"/>
      <c r="D1497" s="159"/>
      <c r="E1497" s="104"/>
      <c r="F1497" s="158"/>
    </row>
    <row r="1498" spans="3:6" ht="16.5" x14ac:dyDescent="0.25">
      <c r="C1498" s="104"/>
      <c r="D1498" s="159"/>
      <c r="E1498" s="104"/>
      <c r="F1498" s="158"/>
    </row>
    <row r="1499" spans="3:6" ht="16.5" x14ac:dyDescent="0.25">
      <c r="C1499" s="104"/>
      <c r="D1499" s="159"/>
      <c r="E1499" s="104"/>
      <c r="F1499" s="158"/>
    </row>
    <row r="1500" spans="3:6" ht="16.5" x14ac:dyDescent="0.25">
      <c r="C1500" s="104"/>
      <c r="D1500" s="159"/>
      <c r="E1500" s="104"/>
      <c r="F1500" s="158"/>
    </row>
    <row r="1501" spans="3:6" ht="16.5" x14ac:dyDescent="0.25">
      <c r="C1501" s="104"/>
      <c r="D1501" s="159"/>
      <c r="E1501" s="104"/>
      <c r="F1501" s="158"/>
    </row>
    <row r="1502" spans="3:6" ht="16.5" x14ac:dyDescent="0.25">
      <c r="C1502" s="104"/>
      <c r="D1502" s="159"/>
      <c r="E1502" s="104"/>
      <c r="F1502" s="158"/>
    </row>
    <row r="1503" spans="3:6" ht="16.5" x14ac:dyDescent="0.25">
      <c r="C1503" s="104"/>
      <c r="D1503" s="159"/>
      <c r="E1503" s="104"/>
      <c r="F1503" s="158"/>
    </row>
    <row r="1504" spans="3:6" ht="16.5" x14ac:dyDescent="0.25">
      <c r="C1504" s="104"/>
      <c r="D1504" s="159"/>
      <c r="E1504" s="104"/>
      <c r="F1504" s="158"/>
    </row>
    <row r="1505" spans="3:6" ht="16.5" x14ac:dyDescent="0.25">
      <c r="C1505" s="104"/>
      <c r="D1505" s="159"/>
      <c r="E1505" s="104"/>
      <c r="F1505" s="158"/>
    </row>
    <row r="1506" spans="3:6" ht="16.5" x14ac:dyDescent="0.25">
      <c r="C1506" s="104"/>
      <c r="D1506" s="159"/>
      <c r="E1506" s="104"/>
      <c r="F1506" s="158"/>
    </row>
    <row r="1507" spans="3:6" ht="16.5" x14ac:dyDescent="0.25">
      <c r="C1507" s="104"/>
      <c r="D1507" s="159"/>
      <c r="E1507" s="104"/>
      <c r="F1507" s="158"/>
    </row>
    <row r="1508" spans="3:6" ht="16.5" x14ac:dyDescent="0.25">
      <c r="C1508" s="104"/>
      <c r="D1508" s="159"/>
      <c r="E1508" s="104"/>
      <c r="F1508" s="158"/>
    </row>
    <row r="1509" spans="3:6" ht="16.5" x14ac:dyDescent="0.25">
      <c r="C1509" s="104"/>
      <c r="D1509" s="159"/>
      <c r="E1509" s="104"/>
      <c r="F1509" s="158"/>
    </row>
    <row r="1510" spans="3:6" ht="16.5" x14ac:dyDescent="0.25">
      <c r="C1510" s="104"/>
      <c r="D1510" s="159"/>
      <c r="E1510" s="104"/>
      <c r="F1510" s="158"/>
    </row>
    <row r="1511" spans="3:6" ht="16.5" x14ac:dyDescent="0.25">
      <c r="C1511" s="104"/>
      <c r="D1511" s="159"/>
      <c r="E1511" s="104"/>
      <c r="F1511" s="158"/>
    </row>
    <row r="1512" spans="3:6" ht="16.5" x14ac:dyDescent="0.25">
      <c r="C1512" s="104"/>
      <c r="D1512" s="159"/>
      <c r="E1512" s="104"/>
      <c r="F1512" s="158"/>
    </row>
    <row r="1513" spans="3:6" ht="16.5" x14ac:dyDescent="0.25">
      <c r="C1513" s="104"/>
      <c r="D1513" s="159"/>
      <c r="E1513" s="104"/>
      <c r="F1513" s="158"/>
    </row>
    <row r="1514" spans="3:6" ht="16.5" x14ac:dyDescent="0.25">
      <c r="C1514" s="104"/>
      <c r="D1514" s="159"/>
      <c r="E1514" s="104"/>
      <c r="F1514" s="158"/>
    </row>
    <row r="1515" spans="3:6" ht="16.5" x14ac:dyDescent="0.25">
      <c r="C1515" s="104"/>
      <c r="D1515" s="159"/>
      <c r="E1515" s="104"/>
      <c r="F1515" s="158"/>
    </row>
    <row r="1516" spans="3:6" ht="16.5" x14ac:dyDescent="0.25">
      <c r="C1516" s="104"/>
      <c r="D1516" s="159"/>
      <c r="E1516" s="104"/>
      <c r="F1516" s="158"/>
    </row>
    <row r="1517" spans="3:6" ht="16.5" x14ac:dyDescent="0.25">
      <c r="C1517" s="104"/>
      <c r="D1517" s="159"/>
      <c r="E1517" s="104"/>
      <c r="F1517" s="158"/>
    </row>
    <row r="1518" spans="3:6" ht="16.5" x14ac:dyDescent="0.25">
      <c r="C1518" s="104"/>
      <c r="D1518" s="159"/>
      <c r="E1518" s="104"/>
      <c r="F1518" s="158"/>
    </row>
    <row r="1519" spans="3:6" ht="16.5" x14ac:dyDescent="0.25">
      <c r="C1519" s="104"/>
      <c r="D1519" s="159"/>
      <c r="E1519" s="104"/>
      <c r="F1519" s="158"/>
    </row>
    <row r="1520" spans="3:6" ht="16.5" x14ac:dyDescent="0.25">
      <c r="C1520" s="104"/>
      <c r="D1520" s="159"/>
      <c r="E1520" s="104"/>
      <c r="F1520" s="158"/>
    </row>
    <row r="1521" spans="3:6" ht="16.5" x14ac:dyDescent="0.25">
      <c r="C1521" s="104"/>
      <c r="D1521" s="159"/>
      <c r="E1521" s="104"/>
      <c r="F1521" s="158"/>
    </row>
    <row r="1522" spans="3:6" ht="16.5" x14ac:dyDescent="0.25">
      <c r="C1522" s="104"/>
      <c r="D1522" s="159"/>
      <c r="E1522" s="104"/>
      <c r="F1522" s="158"/>
    </row>
    <row r="1523" spans="3:6" ht="16.5" x14ac:dyDescent="0.25">
      <c r="C1523" s="104"/>
      <c r="D1523" s="159"/>
      <c r="E1523" s="104"/>
      <c r="F1523" s="158"/>
    </row>
    <row r="1524" spans="3:6" ht="16.5" x14ac:dyDescent="0.25">
      <c r="C1524" s="104"/>
      <c r="D1524" s="159"/>
      <c r="E1524" s="104"/>
      <c r="F1524" s="158"/>
    </row>
    <row r="1525" spans="3:6" ht="16.5" x14ac:dyDescent="0.25">
      <c r="C1525" s="104"/>
      <c r="D1525" s="159"/>
      <c r="E1525" s="104"/>
      <c r="F1525" s="158"/>
    </row>
    <row r="1526" spans="3:6" ht="16.5" x14ac:dyDescent="0.25">
      <c r="C1526" s="104"/>
      <c r="D1526" s="159"/>
      <c r="E1526" s="104"/>
      <c r="F1526" s="158"/>
    </row>
    <row r="1527" spans="3:6" ht="16.5" x14ac:dyDescent="0.25">
      <c r="C1527" s="104"/>
      <c r="D1527" s="159"/>
      <c r="E1527" s="104"/>
      <c r="F1527" s="158"/>
    </row>
    <row r="1528" spans="3:6" ht="16.5" x14ac:dyDescent="0.25">
      <c r="C1528" s="104"/>
      <c r="D1528" s="159"/>
      <c r="E1528" s="104"/>
      <c r="F1528" s="158"/>
    </row>
    <row r="1529" spans="3:6" ht="16.5" x14ac:dyDescent="0.25">
      <c r="C1529" s="104"/>
      <c r="D1529" s="159"/>
      <c r="E1529" s="104"/>
      <c r="F1529" s="158"/>
    </row>
    <row r="1530" spans="3:6" ht="16.5" x14ac:dyDescent="0.25">
      <c r="C1530" s="104"/>
      <c r="D1530" s="159"/>
      <c r="E1530" s="104"/>
      <c r="F1530" s="158"/>
    </row>
    <row r="1531" spans="3:6" ht="16.5" x14ac:dyDescent="0.25">
      <c r="C1531" s="104"/>
      <c r="D1531" s="159"/>
      <c r="E1531" s="104"/>
      <c r="F1531" s="158"/>
    </row>
    <row r="1532" spans="3:6" ht="16.5" x14ac:dyDescent="0.25">
      <c r="C1532" s="104"/>
      <c r="D1532" s="159"/>
      <c r="E1532" s="104"/>
      <c r="F1532" s="158"/>
    </row>
    <row r="1533" spans="3:6" ht="16.5" x14ac:dyDescent="0.25">
      <c r="C1533" s="104"/>
      <c r="D1533" s="159"/>
      <c r="E1533" s="104"/>
      <c r="F1533" s="158"/>
    </row>
    <row r="1534" spans="3:6" ht="16.5" x14ac:dyDescent="0.25">
      <c r="C1534" s="104"/>
      <c r="D1534" s="159"/>
      <c r="E1534" s="104"/>
      <c r="F1534" s="158"/>
    </row>
    <row r="1535" spans="3:6" ht="16.5" x14ac:dyDescent="0.25">
      <c r="C1535" s="104"/>
      <c r="D1535" s="159"/>
      <c r="E1535" s="104"/>
      <c r="F1535" s="158"/>
    </row>
    <row r="1536" spans="3:6" ht="16.5" x14ac:dyDescent="0.25">
      <c r="C1536" s="104"/>
      <c r="D1536" s="159"/>
      <c r="E1536" s="104"/>
      <c r="F1536" s="158"/>
    </row>
    <row r="1537" spans="3:6" ht="16.5" x14ac:dyDescent="0.25">
      <c r="C1537" s="104"/>
      <c r="D1537" s="159"/>
      <c r="E1537" s="104"/>
      <c r="F1537" s="158"/>
    </row>
    <row r="1538" spans="3:6" ht="16.5" x14ac:dyDescent="0.25">
      <c r="C1538" s="104"/>
      <c r="D1538" s="159"/>
      <c r="E1538" s="104"/>
      <c r="F1538" s="158"/>
    </row>
    <row r="1539" spans="3:6" ht="16.5" x14ac:dyDescent="0.25">
      <c r="C1539" s="104"/>
      <c r="D1539" s="159"/>
      <c r="E1539" s="104"/>
      <c r="F1539" s="158"/>
    </row>
    <row r="1540" spans="3:6" ht="16.5" x14ac:dyDescent="0.25">
      <c r="C1540" s="104"/>
      <c r="D1540" s="159"/>
      <c r="E1540" s="104"/>
      <c r="F1540" s="158"/>
    </row>
    <row r="1541" spans="3:6" ht="16.5" x14ac:dyDescent="0.25">
      <c r="C1541" s="104"/>
      <c r="D1541" s="159"/>
      <c r="E1541" s="104"/>
      <c r="F1541" s="158"/>
    </row>
    <row r="1542" spans="3:6" ht="16.5" x14ac:dyDescent="0.25">
      <c r="C1542" s="104"/>
      <c r="D1542" s="159"/>
      <c r="E1542" s="104"/>
      <c r="F1542" s="158"/>
    </row>
    <row r="1543" spans="3:6" ht="16.5" x14ac:dyDescent="0.25">
      <c r="C1543" s="104"/>
      <c r="D1543" s="159"/>
      <c r="E1543" s="104"/>
      <c r="F1543" s="158"/>
    </row>
    <row r="1544" spans="3:6" ht="16.5" x14ac:dyDescent="0.25">
      <c r="C1544" s="104"/>
      <c r="D1544" s="159"/>
      <c r="E1544" s="104"/>
      <c r="F1544" s="158"/>
    </row>
    <row r="1545" spans="3:6" ht="16.5" x14ac:dyDescent="0.25">
      <c r="C1545" s="104"/>
      <c r="D1545" s="159"/>
      <c r="E1545" s="104"/>
      <c r="F1545" s="158"/>
    </row>
    <row r="1546" spans="3:6" ht="16.5" x14ac:dyDescent="0.25">
      <c r="C1546" s="104"/>
      <c r="D1546" s="159"/>
      <c r="E1546" s="104"/>
      <c r="F1546" s="158"/>
    </row>
    <row r="1547" spans="3:6" ht="16.5" x14ac:dyDescent="0.25">
      <c r="C1547" s="104"/>
      <c r="D1547" s="159"/>
      <c r="E1547" s="104"/>
      <c r="F1547" s="158"/>
    </row>
    <row r="1548" spans="3:6" ht="16.5" x14ac:dyDescent="0.25">
      <c r="C1548" s="104"/>
      <c r="D1548" s="159"/>
      <c r="E1548" s="104"/>
      <c r="F1548" s="158"/>
    </row>
    <row r="1549" spans="3:6" ht="16.5" x14ac:dyDescent="0.25">
      <c r="C1549" s="104"/>
      <c r="D1549" s="159"/>
      <c r="E1549" s="104"/>
      <c r="F1549" s="158"/>
    </row>
    <row r="1550" spans="3:6" ht="16.5" x14ac:dyDescent="0.25">
      <c r="C1550" s="104"/>
      <c r="D1550" s="159"/>
      <c r="E1550" s="104"/>
      <c r="F1550" s="158"/>
    </row>
    <row r="1551" spans="3:6" ht="16.5" x14ac:dyDescent="0.25">
      <c r="C1551" s="104"/>
      <c r="D1551" s="159"/>
      <c r="E1551" s="104"/>
      <c r="F1551" s="158"/>
    </row>
    <row r="1552" spans="3:6" ht="16.5" x14ac:dyDescent="0.25">
      <c r="C1552" s="104"/>
      <c r="D1552" s="159"/>
      <c r="E1552" s="104"/>
      <c r="F1552" s="158"/>
    </row>
    <row r="1553" spans="3:6" ht="16.5" x14ac:dyDescent="0.25">
      <c r="C1553" s="104"/>
      <c r="D1553" s="159"/>
      <c r="E1553" s="104"/>
      <c r="F1553" s="158"/>
    </row>
    <row r="1554" spans="3:6" ht="16.5" x14ac:dyDescent="0.25">
      <c r="C1554" s="104"/>
      <c r="D1554" s="159"/>
      <c r="E1554" s="104"/>
      <c r="F1554" s="158"/>
    </row>
    <row r="1555" spans="3:6" ht="16.5" x14ac:dyDescent="0.25">
      <c r="C1555" s="104"/>
      <c r="D1555" s="159"/>
      <c r="E1555" s="104"/>
      <c r="F1555" s="158"/>
    </row>
    <row r="1556" spans="3:6" ht="16.5" x14ac:dyDescent="0.25">
      <c r="C1556" s="104"/>
      <c r="D1556" s="159"/>
      <c r="E1556" s="104"/>
      <c r="F1556" s="158"/>
    </row>
    <row r="1557" spans="3:6" ht="16.5" x14ac:dyDescent="0.25">
      <c r="C1557" s="104"/>
      <c r="D1557" s="159"/>
      <c r="E1557" s="104"/>
      <c r="F1557" s="158"/>
    </row>
    <row r="1558" spans="3:6" ht="16.5" x14ac:dyDescent="0.25">
      <c r="C1558" s="104"/>
      <c r="D1558" s="159"/>
      <c r="E1558" s="104"/>
      <c r="F1558" s="158"/>
    </row>
    <row r="1559" spans="3:6" ht="16.5" x14ac:dyDescent="0.25">
      <c r="C1559" s="104"/>
      <c r="D1559" s="159"/>
      <c r="E1559" s="104"/>
      <c r="F1559" s="158"/>
    </row>
    <row r="1560" spans="3:6" ht="16.5" x14ac:dyDescent="0.25">
      <c r="C1560" s="104"/>
      <c r="D1560" s="159"/>
      <c r="E1560" s="104"/>
      <c r="F1560" s="158"/>
    </row>
    <row r="1561" spans="3:6" ht="16.5" x14ac:dyDescent="0.25">
      <c r="C1561" s="104"/>
      <c r="D1561" s="159"/>
      <c r="E1561" s="104"/>
      <c r="F1561" s="158"/>
    </row>
    <row r="1562" spans="3:6" ht="16.5" x14ac:dyDescent="0.25">
      <c r="C1562" s="104"/>
      <c r="D1562" s="159"/>
      <c r="E1562" s="104"/>
      <c r="F1562" s="158"/>
    </row>
    <row r="1563" spans="3:6" ht="16.5" x14ac:dyDescent="0.25">
      <c r="C1563" s="104"/>
      <c r="D1563" s="159"/>
      <c r="E1563" s="104"/>
      <c r="F1563" s="158"/>
    </row>
    <row r="1564" spans="3:6" ht="16.5" x14ac:dyDescent="0.25">
      <c r="C1564" s="104"/>
      <c r="D1564" s="159"/>
      <c r="E1564" s="104"/>
      <c r="F1564" s="158"/>
    </row>
    <row r="1565" spans="3:6" ht="16.5" x14ac:dyDescent="0.25">
      <c r="C1565" s="104"/>
      <c r="D1565" s="159"/>
      <c r="E1565" s="104"/>
      <c r="F1565" s="158"/>
    </row>
    <row r="1566" spans="3:6" ht="16.5" x14ac:dyDescent="0.25">
      <c r="C1566" s="104"/>
      <c r="D1566" s="159"/>
      <c r="E1566" s="104"/>
      <c r="F1566" s="158"/>
    </row>
    <row r="1567" spans="3:6" ht="16.5" x14ac:dyDescent="0.25">
      <c r="C1567" s="104"/>
      <c r="D1567" s="159"/>
      <c r="E1567" s="104"/>
      <c r="F1567" s="158"/>
    </row>
    <row r="1568" spans="3:6" ht="16.5" x14ac:dyDescent="0.25">
      <c r="C1568" s="104"/>
      <c r="D1568" s="159"/>
      <c r="E1568" s="104"/>
      <c r="F1568" s="158"/>
    </row>
    <row r="1569" spans="3:6" ht="16.5" x14ac:dyDescent="0.25">
      <c r="C1569" s="104"/>
      <c r="D1569" s="159"/>
      <c r="E1569" s="104"/>
      <c r="F1569" s="158"/>
    </row>
    <row r="1570" spans="3:6" ht="16.5" x14ac:dyDescent="0.25">
      <c r="C1570" s="104"/>
      <c r="D1570" s="159"/>
      <c r="E1570" s="104"/>
      <c r="F1570" s="158"/>
    </row>
    <row r="1571" spans="3:6" ht="16.5" x14ac:dyDescent="0.25">
      <c r="C1571" s="104"/>
      <c r="D1571" s="159"/>
      <c r="E1571" s="104"/>
      <c r="F1571" s="158"/>
    </row>
    <row r="1572" spans="3:6" ht="16.5" x14ac:dyDescent="0.25">
      <c r="C1572" s="104"/>
      <c r="D1572" s="159"/>
      <c r="E1572" s="104"/>
      <c r="F1572" s="158"/>
    </row>
    <row r="1573" spans="3:6" ht="16.5" x14ac:dyDescent="0.25">
      <c r="C1573" s="104"/>
      <c r="D1573" s="159"/>
      <c r="E1573" s="104"/>
      <c r="F1573" s="158"/>
    </row>
    <row r="1574" spans="3:6" ht="16.5" x14ac:dyDescent="0.25">
      <c r="C1574" s="104"/>
      <c r="D1574" s="159"/>
      <c r="E1574" s="104"/>
      <c r="F1574" s="158"/>
    </row>
    <row r="1575" spans="3:6" ht="16.5" x14ac:dyDescent="0.25">
      <c r="C1575" s="104"/>
      <c r="D1575" s="159"/>
      <c r="E1575" s="104"/>
      <c r="F1575" s="158"/>
    </row>
    <row r="1576" spans="3:6" ht="16.5" x14ac:dyDescent="0.25">
      <c r="C1576" s="104"/>
      <c r="D1576" s="159"/>
      <c r="E1576" s="104"/>
      <c r="F1576" s="158"/>
    </row>
    <row r="1577" spans="3:6" ht="16.5" x14ac:dyDescent="0.25">
      <c r="C1577" s="104"/>
      <c r="D1577" s="159"/>
      <c r="E1577" s="104"/>
      <c r="F1577" s="158"/>
    </row>
    <row r="1578" spans="3:6" ht="16.5" x14ac:dyDescent="0.25">
      <c r="C1578" s="104"/>
      <c r="D1578" s="159"/>
      <c r="E1578" s="104"/>
      <c r="F1578" s="158"/>
    </row>
    <row r="1579" spans="3:6" ht="16.5" x14ac:dyDescent="0.25">
      <c r="C1579" s="104"/>
      <c r="D1579" s="159"/>
      <c r="E1579" s="104"/>
      <c r="F1579" s="158"/>
    </row>
    <row r="1580" spans="3:6" ht="16.5" x14ac:dyDescent="0.25">
      <c r="C1580" s="104"/>
      <c r="D1580" s="159"/>
      <c r="E1580" s="104"/>
      <c r="F1580" s="158"/>
    </row>
    <row r="1581" spans="3:6" ht="16.5" x14ac:dyDescent="0.25">
      <c r="C1581" s="104"/>
      <c r="D1581" s="159"/>
      <c r="E1581" s="104"/>
      <c r="F1581" s="158"/>
    </row>
    <row r="1582" spans="3:6" ht="16.5" x14ac:dyDescent="0.25">
      <c r="C1582" s="104"/>
      <c r="D1582" s="159"/>
      <c r="E1582" s="104"/>
      <c r="F1582" s="158"/>
    </row>
    <row r="1583" spans="3:6" ht="16.5" x14ac:dyDescent="0.25">
      <c r="C1583" s="104"/>
      <c r="D1583" s="159"/>
      <c r="E1583" s="104"/>
      <c r="F1583" s="158"/>
    </row>
    <row r="1584" spans="3:6" ht="16.5" x14ac:dyDescent="0.25">
      <c r="C1584" s="104"/>
      <c r="D1584" s="159"/>
      <c r="E1584" s="104"/>
      <c r="F1584" s="158"/>
    </row>
    <row r="1585" spans="3:6" ht="16.5" x14ac:dyDescent="0.25">
      <c r="C1585" s="104"/>
      <c r="D1585" s="159"/>
      <c r="E1585" s="104"/>
      <c r="F1585" s="158"/>
    </row>
    <row r="1586" spans="3:6" ht="16.5" x14ac:dyDescent="0.25">
      <c r="C1586" s="104"/>
      <c r="D1586" s="159"/>
      <c r="E1586" s="104"/>
      <c r="F1586" s="158"/>
    </row>
    <row r="1587" spans="3:6" ht="16.5" x14ac:dyDescent="0.25">
      <c r="C1587" s="104"/>
      <c r="D1587" s="159"/>
      <c r="E1587" s="104"/>
      <c r="F1587" s="158"/>
    </row>
    <row r="1588" spans="3:6" ht="16.5" x14ac:dyDescent="0.25">
      <c r="C1588" s="104"/>
      <c r="D1588" s="159"/>
      <c r="E1588" s="104"/>
      <c r="F1588" s="158"/>
    </row>
    <row r="1589" spans="3:6" ht="16.5" x14ac:dyDescent="0.25">
      <c r="C1589" s="104"/>
      <c r="D1589" s="159"/>
      <c r="E1589" s="104"/>
      <c r="F1589" s="158"/>
    </row>
    <row r="1590" spans="3:6" ht="16.5" x14ac:dyDescent="0.25">
      <c r="C1590" s="104"/>
      <c r="D1590" s="159"/>
      <c r="E1590" s="104"/>
      <c r="F1590" s="158"/>
    </row>
    <row r="1591" spans="3:6" ht="16.5" x14ac:dyDescent="0.25">
      <c r="C1591" s="104"/>
      <c r="D1591" s="159"/>
      <c r="E1591" s="104"/>
      <c r="F1591" s="158"/>
    </row>
    <row r="1592" spans="3:6" ht="16.5" x14ac:dyDescent="0.25">
      <c r="C1592" s="104"/>
      <c r="D1592" s="159"/>
      <c r="E1592" s="104"/>
      <c r="F1592" s="158"/>
    </row>
    <row r="1593" spans="3:6" ht="16.5" x14ac:dyDescent="0.25">
      <c r="C1593" s="104"/>
      <c r="D1593" s="159"/>
      <c r="E1593" s="104"/>
      <c r="F1593" s="158"/>
    </row>
    <row r="1594" spans="3:6" ht="16.5" x14ac:dyDescent="0.25">
      <c r="C1594" s="104"/>
      <c r="D1594" s="159"/>
      <c r="E1594" s="104"/>
      <c r="F1594" s="158"/>
    </row>
    <row r="1595" spans="3:6" ht="16.5" x14ac:dyDescent="0.25">
      <c r="C1595" s="104"/>
      <c r="D1595" s="159"/>
      <c r="E1595" s="104"/>
      <c r="F1595" s="158"/>
    </row>
    <row r="1596" spans="3:6" ht="16.5" x14ac:dyDescent="0.25">
      <c r="C1596" s="104"/>
      <c r="D1596" s="159"/>
      <c r="E1596" s="104"/>
      <c r="F1596" s="158"/>
    </row>
    <row r="1597" spans="3:6" ht="16.5" x14ac:dyDescent="0.25">
      <c r="C1597" s="104"/>
      <c r="D1597" s="159"/>
      <c r="E1597" s="104"/>
      <c r="F1597" s="158"/>
    </row>
    <row r="1598" spans="3:6" ht="16.5" x14ac:dyDescent="0.25">
      <c r="C1598" s="104"/>
      <c r="D1598" s="159"/>
      <c r="E1598" s="104"/>
      <c r="F1598" s="158"/>
    </row>
    <row r="1599" spans="3:6" ht="16.5" x14ac:dyDescent="0.25">
      <c r="C1599" s="104"/>
      <c r="D1599" s="159"/>
      <c r="E1599" s="104"/>
      <c r="F1599" s="158"/>
    </row>
    <row r="1600" spans="3:6" ht="16.5" x14ac:dyDescent="0.25">
      <c r="C1600" s="104"/>
      <c r="D1600" s="159"/>
      <c r="E1600" s="104"/>
      <c r="F1600" s="158"/>
    </row>
    <row r="1601" spans="3:6" ht="16.5" x14ac:dyDescent="0.25">
      <c r="C1601" s="104"/>
      <c r="D1601" s="159"/>
      <c r="E1601" s="104"/>
      <c r="F1601" s="158"/>
    </row>
    <row r="1602" spans="3:6" ht="16.5" x14ac:dyDescent="0.25">
      <c r="C1602" s="104"/>
      <c r="D1602" s="159"/>
      <c r="E1602" s="104"/>
      <c r="F1602" s="158"/>
    </row>
    <row r="1603" spans="3:6" ht="16.5" x14ac:dyDescent="0.25">
      <c r="C1603" s="104"/>
      <c r="D1603" s="159"/>
      <c r="E1603" s="104"/>
      <c r="F1603" s="158"/>
    </row>
    <row r="1604" spans="3:6" ht="16.5" x14ac:dyDescent="0.25">
      <c r="C1604" s="104"/>
      <c r="D1604" s="159"/>
      <c r="E1604" s="104"/>
      <c r="F1604" s="158"/>
    </row>
    <row r="1605" spans="3:6" ht="16.5" x14ac:dyDescent="0.25">
      <c r="C1605" s="104"/>
      <c r="D1605" s="159"/>
      <c r="E1605" s="104"/>
      <c r="F1605" s="158"/>
    </row>
    <row r="1606" spans="3:6" ht="16.5" x14ac:dyDescent="0.25">
      <c r="C1606" s="104"/>
      <c r="D1606" s="159"/>
      <c r="E1606" s="104"/>
      <c r="F1606" s="158"/>
    </row>
    <row r="1607" spans="3:6" ht="16.5" x14ac:dyDescent="0.25">
      <c r="C1607" s="104"/>
      <c r="D1607" s="159"/>
      <c r="E1607" s="104"/>
      <c r="F1607" s="158"/>
    </row>
    <row r="1608" spans="3:6" ht="16.5" x14ac:dyDescent="0.25">
      <c r="C1608" s="104"/>
      <c r="D1608" s="159"/>
      <c r="E1608" s="104"/>
      <c r="F1608" s="158"/>
    </row>
    <row r="1609" spans="3:6" ht="16.5" x14ac:dyDescent="0.25">
      <c r="C1609" s="104"/>
      <c r="D1609" s="159"/>
      <c r="E1609" s="104"/>
      <c r="F1609" s="158"/>
    </row>
    <row r="1610" spans="3:6" ht="16.5" x14ac:dyDescent="0.25">
      <c r="C1610" s="104"/>
      <c r="D1610" s="159"/>
      <c r="E1610" s="104"/>
      <c r="F1610" s="158"/>
    </row>
    <row r="1611" spans="3:6" ht="16.5" x14ac:dyDescent="0.25">
      <c r="C1611" s="104"/>
      <c r="D1611" s="159"/>
      <c r="E1611" s="104"/>
      <c r="F1611" s="158"/>
    </row>
    <row r="1612" spans="3:6" ht="16.5" x14ac:dyDescent="0.25">
      <c r="C1612" s="104"/>
      <c r="D1612" s="159"/>
      <c r="E1612" s="104"/>
      <c r="F1612" s="158"/>
    </row>
    <row r="1613" spans="3:6" ht="16.5" x14ac:dyDescent="0.25">
      <c r="C1613" s="104"/>
      <c r="D1613" s="159"/>
      <c r="E1613" s="104"/>
      <c r="F1613" s="158"/>
    </row>
    <row r="1614" spans="3:6" ht="16.5" x14ac:dyDescent="0.25">
      <c r="C1614" s="104"/>
      <c r="D1614" s="159"/>
      <c r="E1614" s="104"/>
      <c r="F1614" s="158"/>
    </row>
    <row r="1615" spans="3:6" ht="16.5" x14ac:dyDescent="0.25">
      <c r="C1615" s="104"/>
      <c r="D1615" s="159"/>
      <c r="E1615" s="104"/>
      <c r="F1615" s="158"/>
    </row>
    <row r="1616" spans="3:6" ht="16.5" x14ac:dyDescent="0.25">
      <c r="C1616" s="104"/>
      <c r="D1616" s="159"/>
      <c r="E1616" s="104"/>
      <c r="F1616" s="158"/>
    </row>
    <row r="1617" spans="3:6" ht="16.5" x14ac:dyDescent="0.25">
      <c r="C1617" s="104"/>
      <c r="D1617" s="159"/>
      <c r="E1617" s="104"/>
      <c r="F1617" s="158"/>
    </row>
    <row r="1618" spans="3:6" ht="16.5" x14ac:dyDescent="0.25">
      <c r="C1618" s="104"/>
      <c r="D1618" s="159"/>
      <c r="E1618" s="104"/>
      <c r="F1618" s="158"/>
    </row>
    <row r="1619" spans="3:6" ht="16.5" x14ac:dyDescent="0.25">
      <c r="C1619" s="104"/>
      <c r="D1619" s="159"/>
      <c r="E1619" s="104"/>
      <c r="F1619" s="158"/>
    </row>
    <row r="1620" spans="3:6" ht="16.5" x14ac:dyDescent="0.25">
      <c r="C1620" s="104"/>
      <c r="D1620" s="159"/>
      <c r="E1620" s="104"/>
      <c r="F1620" s="158"/>
    </row>
    <row r="1621" spans="3:6" ht="16.5" x14ac:dyDescent="0.25">
      <c r="C1621" s="104"/>
      <c r="D1621" s="159"/>
      <c r="E1621" s="104"/>
      <c r="F1621" s="158"/>
    </row>
    <row r="1622" spans="3:6" ht="16.5" x14ac:dyDescent="0.25">
      <c r="C1622" s="104"/>
      <c r="D1622" s="159"/>
      <c r="E1622" s="104"/>
      <c r="F1622" s="158"/>
    </row>
    <row r="1623" spans="3:6" ht="16.5" x14ac:dyDescent="0.25">
      <c r="C1623" s="104"/>
      <c r="D1623" s="159"/>
      <c r="E1623" s="104"/>
      <c r="F1623" s="158"/>
    </row>
    <row r="1624" spans="3:6" ht="16.5" x14ac:dyDescent="0.25">
      <c r="C1624" s="104"/>
      <c r="D1624" s="159"/>
      <c r="E1624" s="104"/>
      <c r="F1624" s="158"/>
    </row>
    <row r="1625" spans="3:6" ht="16.5" x14ac:dyDescent="0.25">
      <c r="C1625" s="104"/>
      <c r="D1625" s="159"/>
      <c r="E1625" s="104"/>
      <c r="F1625" s="158"/>
    </row>
    <row r="1626" spans="3:6" ht="16.5" x14ac:dyDescent="0.25">
      <c r="C1626" s="104"/>
      <c r="D1626" s="159"/>
      <c r="E1626" s="104"/>
      <c r="F1626" s="158"/>
    </row>
    <row r="1627" spans="3:6" ht="16.5" x14ac:dyDescent="0.25">
      <c r="C1627" s="104"/>
      <c r="D1627" s="159"/>
      <c r="E1627" s="104"/>
      <c r="F1627" s="158"/>
    </row>
    <row r="1628" spans="3:6" ht="16.5" x14ac:dyDescent="0.25">
      <c r="C1628" s="104"/>
      <c r="D1628" s="159"/>
      <c r="E1628" s="104"/>
      <c r="F1628" s="158"/>
    </row>
    <row r="1629" spans="3:6" ht="16.5" x14ac:dyDescent="0.25">
      <c r="C1629" s="104"/>
      <c r="D1629" s="159"/>
      <c r="E1629" s="104"/>
      <c r="F1629" s="158"/>
    </row>
    <row r="1630" spans="3:6" ht="16.5" x14ac:dyDescent="0.25">
      <c r="C1630" s="104"/>
      <c r="D1630" s="159"/>
      <c r="E1630" s="104"/>
      <c r="F1630" s="158"/>
    </row>
    <row r="1631" spans="3:6" ht="16.5" x14ac:dyDescent="0.25">
      <c r="C1631" s="104"/>
      <c r="D1631" s="159"/>
      <c r="E1631" s="104"/>
      <c r="F1631" s="158"/>
    </row>
    <row r="1632" spans="3:6" ht="16.5" x14ac:dyDescent="0.25">
      <c r="C1632" s="104"/>
      <c r="D1632" s="159"/>
      <c r="E1632" s="104"/>
      <c r="F1632" s="158"/>
    </row>
    <row r="1633" spans="3:6" ht="16.5" x14ac:dyDescent="0.25">
      <c r="C1633" s="104"/>
      <c r="D1633" s="159"/>
      <c r="E1633" s="104"/>
      <c r="F1633" s="158"/>
    </row>
    <row r="1634" spans="3:6" ht="16.5" x14ac:dyDescent="0.25">
      <c r="C1634" s="104"/>
      <c r="D1634" s="159"/>
      <c r="E1634" s="104"/>
      <c r="F1634" s="158"/>
    </row>
    <row r="1635" spans="3:6" ht="16.5" x14ac:dyDescent="0.25">
      <c r="C1635" s="104"/>
      <c r="D1635" s="159"/>
      <c r="E1635" s="104"/>
      <c r="F1635" s="158"/>
    </row>
    <row r="1636" spans="3:6" ht="16.5" x14ac:dyDescent="0.25">
      <c r="C1636" s="104"/>
      <c r="D1636" s="159"/>
      <c r="E1636" s="104"/>
      <c r="F1636" s="158"/>
    </row>
    <row r="1637" spans="3:6" ht="16.5" x14ac:dyDescent="0.25">
      <c r="C1637" s="104"/>
      <c r="D1637" s="159"/>
      <c r="E1637" s="104"/>
      <c r="F1637" s="158"/>
    </row>
    <row r="1638" spans="3:6" ht="16.5" x14ac:dyDescent="0.25">
      <c r="C1638" s="104"/>
      <c r="D1638" s="159"/>
      <c r="E1638" s="104"/>
      <c r="F1638" s="158"/>
    </row>
    <row r="1639" spans="3:6" ht="16.5" x14ac:dyDescent="0.25">
      <c r="C1639" s="104"/>
      <c r="D1639" s="159"/>
      <c r="E1639" s="104"/>
      <c r="F1639" s="158"/>
    </row>
    <row r="1640" spans="3:6" ht="16.5" x14ac:dyDescent="0.25">
      <c r="C1640" s="104"/>
      <c r="D1640" s="159"/>
      <c r="E1640" s="104"/>
      <c r="F1640" s="158"/>
    </row>
    <row r="1641" spans="3:6" ht="16.5" x14ac:dyDescent="0.25">
      <c r="C1641" s="104"/>
      <c r="D1641" s="159"/>
      <c r="E1641" s="104"/>
      <c r="F1641" s="158"/>
    </row>
    <row r="1642" spans="3:6" ht="16.5" x14ac:dyDescent="0.25">
      <c r="C1642" s="104"/>
      <c r="D1642" s="159"/>
      <c r="E1642" s="104"/>
      <c r="F1642" s="158"/>
    </row>
    <row r="1643" spans="3:6" ht="16.5" x14ac:dyDescent="0.25">
      <c r="C1643" s="104"/>
      <c r="D1643" s="159"/>
      <c r="E1643" s="104"/>
      <c r="F1643" s="158"/>
    </row>
    <row r="1644" spans="3:6" ht="16.5" x14ac:dyDescent="0.25">
      <c r="C1644" s="104"/>
      <c r="D1644" s="159"/>
      <c r="E1644" s="104"/>
      <c r="F1644" s="158"/>
    </row>
    <row r="1645" spans="3:6" ht="16.5" x14ac:dyDescent="0.25">
      <c r="C1645" s="104"/>
      <c r="D1645" s="159"/>
      <c r="E1645" s="104"/>
      <c r="F1645" s="158"/>
    </row>
    <row r="1646" spans="3:6" ht="16.5" x14ac:dyDescent="0.25">
      <c r="C1646" s="104"/>
      <c r="D1646" s="159"/>
      <c r="E1646" s="104"/>
      <c r="F1646" s="158"/>
    </row>
    <row r="1647" spans="3:6" ht="16.5" x14ac:dyDescent="0.25">
      <c r="C1647" s="104"/>
      <c r="D1647" s="159"/>
      <c r="E1647" s="104"/>
      <c r="F1647" s="158"/>
    </row>
    <row r="1648" spans="3:6" ht="16.5" x14ac:dyDescent="0.25">
      <c r="C1648" s="104"/>
      <c r="D1648" s="159"/>
      <c r="E1648" s="104"/>
      <c r="F1648" s="158"/>
    </row>
    <row r="1649" spans="3:6" ht="16.5" x14ac:dyDescent="0.25">
      <c r="C1649" s="104"/>
      <c r="D1649" s="159"/>
      <c r="E1649" s="104"/>
      <c r="F1649" s="158"/>
    </row>
    <row r="1650" spans="3:6" ht="16.5" x14ac:dyDescent="0.25">
      <c r="C1650" s="104"/>
      <c r="D1650" s="159"/>
      <c r="E1650" s="104"/>
      <c r="F1650" s="158"/>
    </row>
    <row r="1651" spans="3:6" ht="16.5" x14ac:dyDescent="0.25">
      <c r="C1651" s="104"/>
      <c r="D1651" s="159"/>
      <c r="E1651" s="104"/>
      <c r="F1651" s="158"/>
    </row>
    <row r="1652" spans="3:6" ht="16.5" x14ac:dyDescent="0.25">
      <c r="C1652" s="104"/>
      <c r="D1652" s="159"/>
      <c r="E1652" s="104"/>
      <c r="F1652" s="158"/>
    </row>
    <row r="1653" spans="3:6" ht="16.5" x14ac:dyDescent="0.25">
      <c r="C1653" s="104"/>
      <c r="D1653" s="159"/>
      <c r="E1653" s="104"/>
      <c r="F1653" s="158"/>
    </row>
    <row r="1654" spans="3:6" ht="16.5" x14ac:dyDescent="0.25">
      <c r="C1654" s="104"/>
      <c r="D1654" s="159"/>
      <c r="E1654" s="104"/>
      <c r="F1654" s="158"/>
    </row>
    <row r="1655" spans="3:6" ht="16.5" x14ac:dyDescent="0.25">
      <c r="C1655" s="104"/>
      <c r="D1655" s="159"/>
      <c r="E1655" s="104"/>
      <c r="F1655" s="158"/>
    </row>
    <row r="1656" spans="3:6" ht="16.5" x14ac:dyDescent="0.25">
      <c r="C1656" s="104"/>
      <c r="D1656" s="159"/>
      <c r="E1656" s="104"/>
      <c r="F1656" s="158"/>
    </row>
    <row r="1657" spans="3:6" ht="16.5" x14ac:dyDescent="0.25">
      <c r="C1657" s="104"/>
      <c r="D1657" s="159"/>
      <c r="E1657" s="104"/>
      <c r="F1657" s="158"/>
    </row>
    <row r="1658" spans="3:6" ht="16.5" x14ac:dyDescent="0.25">
      <c r="C1658" s="104"/>
      <c r="D1658" s="159"/>
      <c r="E1658" s="104"/>
      <c r="F1658" s="158"/>
    </row>
    <row r="1659" spans="3:6" ht="16.5" x14ac:dyDescent="0.25">
      <c r="C1659" s="104"/>
      <c r="D1659" s="159"/>
      <c r="E1659" s="104"/>
      <c r="F1659" s="158"/>
    </row>
    <row r="1660" spans="3:6" ht="16.5" x14ac:dyDescent="0.25">
      <c r="C1660" s="104"/>
      <c r="D1660" s="159"/>
      <c r="E1660" s="104"/>
      <c r="F1660" s="158"/>
    </row>
    <row r="1661" spans="3:6" ht="16.5" x14ac:dyDescent="0.25">
      <c r="C1661" s="104"/>
      <c r="D1661" s="159"/>
      <c r="E1661" s="104"/>
      <c r="F1661" s="158"/>
    </row>
    <row r="1662" spans="3:6" ht="16.5" x14ac:dyDescent="0.25">
      <c r="C1662" s="104"/>
      <c r="D1662" s="159"/>
      <c r="E1662" s="104"/>
      <c r="F1662" s="158"/>
    </row>
    <row r="1663" spans="3:6" ht="16.5" x14ac:dyDescent="0.25">
      <c r="C1663" s="104"/>
      <c r="D1663" s="159"/>
      <c r="E1663" s="104"/>
      <c r="F1663" s="158"/>
    </row>
    <row r="1664" spans="3:6" ht="16.5" x14ac:dyDescent="0.25">
      <c r="C1664" s="104"/>
      <c r="D1664" s="159"/>
      <c r="E1664" s="104"/>
      <c r="F1664" s="158"/>
    </row>
    <row r="1665" spans="3:6" ht="16.5" x14ac:dyDescent="0.25">
      <c r="C1665" s="104"/>
      <c r="D1665" s="159"/>
      <c r="E1665" s="104"/>
      <c r="F1665" s="158"/>
    </row>
    <row r="1666" spans="3:6" ht="16.5" x14ac:dyDescent="0.25">
      <c r="C1666" s="104"/>
      <c r="D1666" s="159"/>
      <c r="E1666" s="104"/>
      <c r="F1666" s="158"/>
    </row>
    <row r="1667" spans="3:6" ht="16.5" x14ac:dyDescent="0.25">
      <c r="C1667" s="104"/>
      <c r="D1667" s="159"/>
      <c r="E1667" s="104"/>
      <c r="F1667" s="158"/>
    </row>
    <row r="1668" spans="3:6" ht="16.5" x14ac:dyDescent="0.25">
      <c r="C1668" s="104"/>
      <c r="D1668" s="159"/>
      <c r="E1668" s="104"/>
      <c r="F1668" s="158"/>
    </row>
    <row r="1669" spans="3:6" ht="16.5" x14ac:dyDescent="0.25">
      <c r="C1669" s="104"/>
      <c r="D1669" s="159"/>
      <c r="E1669" s="104"/>
      <c r="F1669" s="158"/>
    </row>
    <row r="1670" spans="3:6" ht="16.5" x14ac:dyDescent="0.25">
      <c r="C1670" s="104"/>
      <c r="D1670" s="159"/>
      <c r="E1670" s="104"/>
      <c r="F1670" s="158"/>
    </row>
    <row r="1671" spans="3:6" ht="16.5" x14ac:dyDescent="0.25">
      <c r="C1671" s="104"/>
      <c r="D1671" s="159"/>
      <c r="E1671" s="104"/>
      <c r="F1671" s="158"/>
    </row>
    <row r="1672" spans="3:6" ht="16.5" x14ac:dyDescent="0.25">
      <c r="C1672" s="104"/>
      <c r="D1672" s="159"/>
      <c r="E1672" s="104"/>
      <c r="F1672" s="158"/>
    </row>
    <row r="1673" spans="3:6" ht="16.5" x14ac:dyDescent="0.25">
      <c r="C1673" s="104"/>
      <c r="D1673" s="159"/>
      <c r="E1673" s="104"/>
      <c r="F1673" s="158"/>
    </row>
    <row r="1674" spans="3:6" ht="16.5" x14ac:dyDescent="0.25">
      <c r="C1674" s="104"/>
      <c r="D1674" s="159"/>
      <c r="E1674" s="104"/>
      <c r="F1674" s="158"/>
    </row>
    <row r="1675" spans="3:6" ht="16.5" x14ac:dyDescent="0.25">
      <c r="C1675" s="104"/>
      <c r="D1675" s="159"/>
      <c r="E1675" s="104"/>
      <c r="F1675" s="158"/>
    </row>
    <row r="1676" spans="3:6" ht="16.5" x14ac:dyDescent="0.25">
      <c r="C1676" s="104"/>
      <c r="D1676" s="159"/>
      <c r="E1676" s="104"/>
      <c r="F1676" s="158"/>
    </row>
    <row r="1677" spans="3:6" ht="16.5" x14ac:dyDescent="0.25">
      <c r="C1677" s="104"/>
      <c r="D1677" s="159"/>
      <c r="E1677" s="104"/>
      <c r="F1677" s="158"/>
    </row>
    <row r="1678" spans="3:6" ht="16.5" x14ac:dyDescent="0.25">
      <c r="C1678" s="104"/>
      <c r="D1678" s="159"/>
      <c r="E1678" s="104"/>
      <c r="F1678" s="158"/>
    </row>
    <row r="1679" spans="3:6" ht="16.5" x14ac:dyDescent="0.25">
      <c r="C1679" s="104"/>
      <c r="D1679" s="159"/>
      <c r="E1679" s="104"/>
      <c r="F1679" s="158"/>
    </row>
    <row r="1680" spans="3:6" ht="16.5" x14ac:dyDescent="0.25">
      <c r="C1680" s="104"/>
      <c r="D1680" s="159"/>
      <c r="E1680" s="104"/>
      <c r="F1680" s="158"/>
    </row>
    <row r="1681" spans="3:6" ht="16.5" x14ac:dyDescent="0.25">
      <c r="C1681" s="104"/>
      <c r="D1681" s="159"/>
      <c r="E1681" s="104"/>
      <c r="F1681" s="158"/>
    </row>
    <row r="1682" spans="3:6" ht="16.5" x14ac:dyDescent="0.25">
      <c r="C1682" s="104"/>
      <c r="D1682" s="159"/>
      <c r="E1682" s="104"/>
      <c r="F1682" s="158"/>
    </row>
    <row r="1683" spans="3:6" ht="16.5" x14ac:dyDescent="0.25">
      <c r="C1683" s="104"/>
      <c r="D1683" s="159"/>
      <c r="E1683" s="104"/>
      <c r="F1683" s="158"/>
    </row>
    <row r="1684" spans="3:6" ht="16.5" x14ac:dyDescent="0.25">
      <c r="C1684" s="104"/>
      <c r="D1684" s="159"/>
      <c r="E1684" s="104"/>
      <c r="F1684" s="158"/>
    </row>
    <row r="1685" spans="3:6" ht="16.5" x14ac:dyDescent="0.25">
      <c r="C1685" s="104"/>
      <c r="D1685" s="159"/>
      <c r="E1685" s="104"/>
      <c r="F1685" s="158"/>
    </row>
    <row r="1686" spans="3:6" ht="16.5" x14ac:dyDescent="0.25">
      <c r="C1686" s="104"/>
      <c r="D1686" s="159"/>
      <c r="E1686" s="104"/>
      <c r="F1686" s="158"/>
    </row>
    <row r="1687" spans="3:6" ht="16.5" x14ac:dyDescent="0.25">
      <c r="C1687" s="104"/>
      <c r="D1687" s="159"/>
      <c r="E1687" s="104"/>
      <c r="F1687" s="158"/>
    </row>
    <row r="1688" spans="3:6" ht="16.5" x14ac:dyDescent="0.25">
      <c r="C1688" s="104"/>
      <c r="D1688" s="159"/>
      <c r="E1688" s="104"/>
      <c r="F1688" s="158"/>
    </row>
    <row r="1689" spans="3:6" ht="16.5" x14ac:dyDescent="0.25">
      <c r="C1689" s="104"/>
      <c r="D1689" s="159"/>
      <c r="E1689" s="104"/>
      <c r="F1689" s="158"/>
    </row>
    <row r="1690" spans="3:6" ht="16.5" x14ac:dyDescent="0.25">
      <c r="C1690" s="104"/>
      <c r="D1690" s="159"/>
      <c r="E1690" s="104"/>
      <c r="F1690" s="158"/>
    </row>
    <row r="1691" spans="3:6" ht="16.5" x14ac:dyDescent="0.25">
      <c r="C1691" s="104"/>
      <c r="D1691" s="159"/>
      <c r="E1691" s="104"/>
      <c r="F1691" s="158"/>
    </row>
    <row r="1692" spans="3:6" ht="16.5" x14ac:dyDescent="0.25">
      <c r="C1692" s="104"/>
      <c r="D1692" s="159"/>
      <c r="E1692" s="104"/>
      <c r="F1692" s="158"/>
    </row>
    <row r="1693" spans="3:6" ht="16.5" x14ac:dyDescent="0.25">
      <c r="C1693" s="104"/>
      <c r="D1693" s="159"/>
      <c r="E1693" s="104"/>
      <c r="F1693" s="158"/>
    </row>
    <row r="1694" spans="3:6" ht="16.5" x14ac:dyDescent="0.25">
      <c r="C1694" s="104"/>
      <c r="D1694" s="159"/>
      <c r="E1694" s="104"/>
      <c r="F1694" s="158"/>
    </row>
    <row r="1695" spans="3:6" ht="16.5" x14ac:dyDescent="0.25">
      <c r="C1695" s="104"/>
      <c r="D1695" s="159"/>
      <c r="E1695" s="104"/>
      <c r="F1695" s="158"/>
    </row>
    <row r="1696" spans="3:6" ht="16.5" x14ac:dyDescent="0.25">
      <c r="C1696" s="104"/>
      <c r="D1696" s="159"/>
      <c r="E1696" s="104"/>
      <c r="F1696" s="158"/>
    </row>
    <row r="1697" spans="3:6" ht="16.5" x14ac:dyDescent="0.25">
      <c r="C1697" s="104"/>
      <c r="D1697" s="159"/>
      <c r="E1697" s="104"/>
      <c r="F1697" s="158"/>
    </row>
    <row r="1698" spans="3:6" ht="16.5" x14ac:dyDescent="0.25">
      <c r="C1698" s="104"/>
      <c r="D1698" s="159"/>
      <c r="E1698" s="104"/>
      <c r="F1698" s="158"/>
    </row>
    <row r="1699" spans="3:6" ht="16.5" x14ac:dyDescent="0.25">
      <c r="C1699" s="104"/>
      <c r="D1699" s="159"/>
      <c r="E1699" s="104"/>
      <c r="F1699" s="158"/>
    </row>
    <row r="1700" spans="3:6" ht="16.5" x14ac:dyDescent="0.25">
      <c r="C1700" s="104"/>
      <c r="D1700" s="159"/>
      <c r="E1700" s="104"/>
      <c r="F1700" s="158"/>
    </row>
    <row r="1701" spans="3:6" ht="16.5" x14ac:dyDescent="0.25">
      <c r="C1701" s="104"/>
      <c r="D1701" s="159"/>
      <c r="E1701" s="104"/>
      <c r="F1701" s="158"/>
    </row>
    <row r="1702" spans="3:6" ht="16.5" x14ac:dyDescent="0.25">
      <c r="C1702" s="104"/>
      <c r="D1702" s="159"/>
      <c r="E1702" s="104"/>
      <c r="F1702" s="158"/>
    </row>
    <row r="1703" spans="3:6" ht="16.5" x14ac:dyDescent="0.25">
      <c r="C1703" s="104"/>
      <c r="D1703" s="159"/>
      <c r="E1703" s="104"/>
      <c r="F1703" s="158"/>
    </row>
    <row r="1704" spans="3:6" ht="16.5" x14ac:dyDescent="0.25">
      <c r="C1704" s="104"/>
      <c r="D1704" s="159"/>
      <c r="E1704" s="104"/>
      <c r="F1704" s="158"/>
    </row>
    <row r="1705" spans="3:6" ht="16.5" x14ac:dyDescent="0.25">
      <c r="C1705" s="104"/>
      <c r="D1705" s="159"/>
      <c r="E1705" s="104"/>
      <c r="F1705" s="158"/>
    </row>
    <row r="1706" spans="3:6" ht="16.5" x14ac:dyDescent="0.25">
      <c r="C1706" s="104"/>
      <c r="D1706" s="159"/>
      <c r="E1706" s="104"/>
      <c r="F1706" s="158"/>
    </row>
    <row r="1707" spans="3:6" ht="16.5" x14ac:dyDescent="0.25">
      <c r="C1707" s="104"/>
      <c r="D1707" s="159"/>
      <c r="E1707" s="104"/>
      <c r="F1707" s="158"/>
    </row>
    <row r="1708" spans="3:6" ht="16.5" x14ac:dyDescent="0.25">
      <c r="C1708" s="104"/>
      <c r="D1708" s="159"/>
      <c r="E1708" s="104"/>
      <c r="F1708" s="158"/>
    </row>
    <row r="1709" spans="3:6" ht="16.5" x14ac:dyDescent="0.25">
      <c r="C1709" s="104"/>
      <c r="D1709" s="159"/>
      <c r="E1709" s="104"/>
      <c r="F1709" s="158"/>
    </row>
    <row r="1710" spans="3:6" ht="16.5" x14ac:dyDescent="0.25">
      <c r="C1710" s="104"/>
      <c r="D1710" s="159"/>
      <c r="E1710" s="104"/>
      <c r="F1710" s="158"/>
    </row>
    <row r="1711" spans="3:6" ht="16.5" x14ac:dyDescent="0.25">
      <c r="C1711" s="104"/>
      <c r="D1711" s="159"/>
      <c r="E1711" s="104"/>
      <c r="F1711" s="158"/>
    </row>
    <row r="1712" spans="3:6" ht="16.5" x14ac:dyDescent="0.25">
      <c r="C1712" s="104"/>
      <c r="D1712" s="159"/>
      <c r="E1712" s="104"/>
      <c r="F1712" s="158"/>
    </row>
    <row r="1713" spans="3:6" ht="16.5" x14ac:dyDescent="0.25">
      <c r="C1713" s="104"/>
      <c r="D1713" s="159"/>
      <c r="E1713" s="104"/>
      <c r="F1713" s="158"/>
    </row>
    <row r="1714" spans="3:6" ht="16.5" x14ac:dyDescent="0.25">
      <c r="C1714" s="104"/>
      <c r="D1714" s="159"/>
      <c r="E1714" s="104"/>
      <c r="F1714" s="158"/>
    </row>
    <row r="1715" spans="3:6" ht="16.5" x14ac:dyDescent="0.25">
      <c r="C1715" s="104"/>
      <c r="D1715" s="159"/>
      <c r="E1715" s="104"/>
      <c r="F1715" s="158"/>
    </row>
    <row r="1716" spans="3:6" ht="16.5" x14ac:dyDescent="0.25">
      <c r="C1716" s="104"/>
      <c r="D1716" s="159"/>
      <c r="E1716" s="104"/>
      <c r="F1716" s="158"/>
    </row>
    <row r="1717" spans="3:6" ht="16.5" x14ac:dyDescent="0.25">
      <c r="C1717" s="104"/>
      <c r="D1717" s="159"/>
      <c r="E1717" s="104"/>
      <c r="F1717" s="158"/>
    </row>
    <row r="1718" spans="3:6" ht="16.5" x14ac:dyDescent="0.25">
      <c r="C1718" s="104"/>
      <c r="D1718" s="159"/>
      <c r="E1718" s="104"/>
      <c r="F1718" s="158"/>
    </row>
    <row r="1719" spans="3:6" ht="16.5" x14ac:dyDescent="0.25">
      <c r="C1719" s="104"/>
      <c r="D1719" s="159"/>
      <c r="E1719" s="104"/>
      <c r="F1719" s="158"/>
    </row>
    <row r="1720" spans="3:6" ht="16.5" x14ac:dyDescent="0.25">
      <c r="C1720" s="104"/>
      <c r="D1720" s="159"/>
      <c r="E1720" s="104"/>
      <c r="F1720" s="158"/>
    </row>
    <row r="1721" spans="3:6" ht="16.5" x14ac:dyDescent="0.25">
      <c r="C1721" s="104"/>
      <c r="D1721" s="159"/>
      <c r="E1721" s="104"/>
      <c r="F1721" s="158"/>
    </row>
    <row r="1722" spans="3:6" ht="16.5" x14ac:dyDescent="0.25">
      <c r="C1722" s="104"/>
      <c r="D1722" s="159"/>
      <c r="E1722" s="104"/>
      <c r="F1722" s="158"/>
    </row>
    <row r="1723" spans="3:6" ht="16.5" x14ac:dyDescent="0.25">
      <c r="C1723" s="104"/>
      <c r="D1723" s="159"/>
      <c r="E1723" s="104"/>
      <c r="F1723" s="158"/>
    </row>
    <row r="1724" spans="3:6" ht="16.5" x14ac:dyDescent="0.25">
      <c r="C1724" s="104"/>
      <c r="D1724" s="159"/>
      <c r="E1724" s="104"/>
      <c r="F1724" s="158"/>
    </row>
    <row r="1725" spans="3:6" ht="16.5" x14ac:dyDescent="0.25">
      <c r="C1725" s="104"/>
      <c r="D1725" s="159"/>
      <c r="E1725" s="104"/>
      <c r="F1725" s="158"/>
    </row>
    <row r="1726" spans="3:6" ht="16.5" x14ac:dyDescent="0.25">
      <c r="C1726" s="104"/>
      <c r="D1726" s="159"/>
      <c r="E1726" s="104"/>
      <c r="F1726" s="158"/>
    </row>
    <row r="1727" spans="3:6" ht="16.5" x14ac:dyDescent="0.25">
      <c r="C1727" s="104"/>
      <c r="D1727" s="159"/>
      <c r="E1727" s="104"/>
      <c r="F1727" s="158"/>
    </row>
    <row r="1728" spans="3:6" ht="16.5" x14ac:dyDescent="0.25">
      <c r="C1728" s="104"/>
      <c r="D1728" s="159"/>
      <c r="E1728" s="104"/>
      <c r="F1728" s="158"/>
    </row>
    <row r="1729" spans="3:6" ht="16.5" x14ac:dyDescent="0.25">
      <c r="C1729" s="104"/>
      <c r="D1729" s="159"/>
      <c r="E1729" s="104"/>
      <c r="F1729" s="158"/>
    </row>
    <row r="1730" spans="3:6" ht="16.5" x14ac:dyDescent="0.25">
      <c r="C1730" s="104"/>
      <c r="D1730" s="159"/>
      <c r="E1730" s="104"/>
      <c r="F1730" s="158"/>
    </row>
    <row r="1731" spans="3:6" ht="16.5" x14ac:dyDescent="0.25">
      <c r="C1731" s="104"/>
      <c r="D1731" s="159"/>
      <c r="E1731" s="104"/>
      <c r="F1731" s="158"/>
    </row>
    <row r="1732" spans="3:6" ht="16.5" x14ac:dyDescent="0.25">
      <c r="C1732" s="104"/>
      <c r="D1732" s="159"/>
      <c r="E1732" s="104"/>
      <c r="F1732" s="158"/>
    </row>
    <row r="1733" spans="3:6" ht="16.5" x14ac:dyDescent="0.25">
      <c r="C1733" s="104"/>
      <c r="D1733" s="159"/>
      <c r="E1733" s="104"/>
      <c r="F1733" s="158"/>
    </row>
    <row r="1734" spans="3:6" ht="16.5" x14ac:dyDescent="0.25">
      <c r="C1734" s="104"/>
      <c r="D1734" s="159"/>
      <c r="E1734" s="104"/>
      <c r="F1734" s="158"/>
    </row>
    <row r="1735" spans="3:6" ht="16.5" x14ac:dyDescent="0.25">
      <c r="C1735" s="104"/>
      <c r="D1735" s="159"/>
      <c r="E1735" s="104"/>
      <c r="F1735" s="158"/>
    </row>
    <row r="1736" spans="3:6" ht="16.5" x14ac:dyDescent="0.25">
      <c r="C1736" s="104"/>
      <c r="D1736" s="159"/>
      <c r="E1736" s="104"/>
      <c r="F1736" s="158"/>
    </row>
    <row r="1737" spans="3:6" ht="16.5" x14ac:dyDescent="0.25">
      <c r="C1737" s="104"/>
      <c r="D1737" s="159"/>
      <c r="E1737" s="104"/>
      <c r="F1737" s="158"/>
    </row>
    <row r="1738" spans="3:6" ht="16.5" x14ac:dyDescent="0.25">
      <c r="C1738" s="104"/>
      <c r="D1738" s="159"/>
      <c r="E1738" s="104"/>
      <c r="F1738" s="158"/>
    </row>
    <row r="1739" spans="3:6" ht="16.5" x14ac:dyDescent="0.25">
      <c r="C1739" s="104"/>
      <c r="D1739" s="159"/>
      <c r="E1739" s="104"/>
      <c r="F1739" s="158"/>
    </row>
    <row r="1740" spans="3:6" ht="16.5" x14ac:dyDescent="0.25">
      <c r="C1740" s="104"/>
      <c r="D1740" s="159"/>
      <c r="E1740" s="104"/>
      <c r="F1740" s="158"/>
    </row>
    <row r="1741" spans="3:6" ht="16.5" x14ac:dyDescent="0.25">
      <c r="C1741" s="104"/>
      <c r="D1741" s="159"/>
      <c r="E1741" s="104"/>
      <c r="F1741" s="158"/>
    </row>
    <row r="1742" spans="3:6" ht="16.5" x14ac:dyDescent="0.25">
      <c r="C1742" s="104"/>
      <c r="D1742" s="159"/>
      <c r="E1742" s="104"/>
      <c r="F1742" s="158"/>
    </row>
    <row r="1743" spans="3:6" ht="16.5" x14ac:dyDescent="0.25">
      <c r="C1743" s="104"/>
      <c r="D1743" s="159"/>
      <c r="E1743" s="104"/>
      <c r="F1743" s="158"/>
    </row>
    <row r="1744" spans="3:6" ht="16.5" x14ac:dyDescent="0.25">
      <c r="C1744" s="104"/>
      <c r="D1744" s="159"/>
      <c r="E1744" s="104"/>
      <c r="F1744" s="158"/>
    </row>
    <row r="1745" spans="3:6" ht="16.5" x14ac:dyDescent="0.25">
      <c r="C1745" s="104"/>
      <c r="D1745" s="159"/>
      <c r="E1745" s="104"/>
      <c r="F1745" s="158"/>
    </row>
    <row r="1746" spans="3:6" ht="16.5" x14ac:dyDescent="0.25">
      <c r="C1746" s="104"/>
      <c r="D1746" s="159"/>
      <c r="E1746" s="104"/>
      <c r="F1746" s="158"/>
    </row>
    <row r="1747" spans="3:6" ht="16.5" x14ac:dyDescent="0.25">
      <c r="C1747" s="104"/>
      <c r="D1747" s="159"/>
      <c r="E1747" s="104"/>
      <c r="F1747" s="158"/>
    </row>
    <row r="1748" spans="3:6" ht="16.5" x14ac:dyDescent="0.25">
      <c r="C1748" s="104"/>
      <c r="D1748" s="159"/>
      <c r="E1748" s="104"/>
      <c r="F1748" s="158"/>
    </row>
    <row r="1749" spans="3:6" ht="16.5" x14ac:dyDescent="0.25">
      <c r="C1749" s="104"/>
      <c r="D1749" s="159"/>
      <c r="E1749" s="104"/>
      <c r="F1749" s="158"/>
    </row>
    <row r="1750" spans="3:6" ht="16.5" x14ac:dyDescent="0.25">
      <c r="C1750" s="104"/>
      <c r="D1750" s="159"/>
      <c r="E1750" s="104"/>
      <c r="F1750" s="158"/>
    </row>
    <row r="1751" spans="3:6" ht="16.5" x14ac:dyDescent="0.25">
      <c r="C1751" s="104"/>
      <c r="D1751" s="159"/>
      <c r="E1751" s="104"/>
      <c r="F1751" s="158"/>
    </row>
    <row r="1752" spans="3:6" ht="16.5" x14ac:dyDescent="0.25">
      <c r="C1752" s="104"/>
      <c r="D1752" s="159"/>
      <c r="E1752" s="104"/>
      <c r="F1752" s="158"/>
    </row>
    <row r="1753" spans="3:6" ht="16.5" x14ac:dyDescent="0.25">
      <c r="C1753" s="104"/>
      <c r="D1753" s="159"/>
      <c r="E1753" s="104"/>
      <c r="F1753" s="158"/>
    </row>
    <row r="1754" spans="3:6" ht="16.5" x14ac:dyDescent="0.25">
      <c r="C1754" s="104"/>
      <c r="D1754" s="159"/>
      <c r="E1754" s="104"/>
      <c r="F1754" s="158"/>
    </row>
    <row r="1755" spans="3:6" ht="16.5" x14ac:dyDescent="0.25">
      <c r="C1755" s="104"/>
      <c r="D1755" s="159"/>
      <c r="E1755" s="104"/>
      <c r="F1755" s="158"/>
    </row>
    <row r="1756" spans="3:6" ht="16.5" x14ac:dyDescent="0.25">
      <c r="C1756" s="104"/>
      <c r="D1756" s="159"/>
      <c r="E1756" s="104"/>
      <c r="F1756" s="158"/>
    </row>
    <row r="1757" spans="3:6" ht="16.5" x14ac:dyDescent="0.25">
      <c r="C1757" s="104"/>
      <c r="D1757" s="159"/>
      <c r="E1757" s="104"/>
      <c r="F1757" s="158"/>
    </row>
    <row r="1758" spans="3:6" ht="16.5" x14ac:dyDescent="0.25">
      <c r="C1758" s="104"/>
      <c r="D1758" s="159"/>
      <c r="E1758" s="104"/>
      <c r="F1758" s="158"/>
    </row>
    <row r="1759" spans="3:6" ht="16.5" x14ac:dyDescent="0.25">
      <c r="C1759" s="104"/>
      <c r="D1759" s="159"/>
      <c r="E1759" s="104"/>
      <c r="F1759" s="158"/>
    </row>
    <row r="1760" spans="3:6" ht="16.5" x14ac:dyDescent="0.25">
      <c r="C1760" s="104"/>
      <c r="D1760" s="159"/>
      <c r="E1760" s="104"/>
      <c r="F1760" s="158"/>
    </row>
    <row r="1761" spans="3:6" ht="16.5" x14ac:dyDescent="0.25">
      <c r="C1761" s="104"/>
      <c r="D1761" s="159"/>
      <c r="E1761" s="104"/>
      <c r="F1761" s="158"/>
    </row>
    <row r="1762" spans="3:6" ht="16.5" x14ac:dyDescent="0.25">
      <c r="C1762" s="104"/>
      <c r="D1762" s="159"/>
      <c r="E1762" s="104"/>
      <c r="F1762" s="158"/>
    </row>
    <row r="1763" spans="3:6" ht="16.5" x14ac:dyDescent="0.25">
      <c r="C1763" s="104"/>
      <c r="D1763" s="159"/>
      <c r="E1763" s="104"/>
      <c r="F1763" s="158"/>
    </row>
    <row r="1764" spans="3:6" ht="16.5" x14ac:dyDescent="0.25">
      <c r="C1764" s="104"/>
      <c r="D1764" s="159"/>
      <c r="E1764" s="104"/>
      <c r="F1764" s="158"/>
    </row>
    <row r="1765" spans="3:6" ht="16.5" x14ac:dyDescent="0.25">
      <c r="C1765" s="104"/>
      <c r="D1765" s="159"/>
      <c r="E1765" s="104"/>
      <c r="F1765" s="158"/>
    </row>
    <row r="1766" spans="3:6" ht="16.5" x14ac:dyDescent="0.25">
      <c r="C1766" s="104"/>
      <c r="D1766" s="159"/>
      <c r="E1766" s="104"/>
      <c r="F1766" s="158"/>
    </row>
    <row r="1767" spans="3:6" ht="16.5" x14ac:dyDescent="0.25">
      <c r="C1767" s="104"/>
      <c r="D1767" s="159"/>
      <c r="E1767" s="104"/>
      <c r="F1767" s="158"/>
    </row>
    <row r="1768" spans="3:6" ht="16.5" x14ac:dyDescent="0.25">
      <c r="C1768" s="104"/>
      <c r="D1768" s="159"/>
      <c r="E1768" s="104"/>
      <c r="F1768" s="158"/>
    </row>
    <row r="1769" spans="3:6" ht="16.5" x14ac:dyDescent="0.25">
      <c r="C1769" s="104"/>
      <c r="D1769" s="159"/>
      <c r="E1769" s="104"/>
      <c r="F1769" s="158"/>
    </row>
    <row r="1770" spans="3:6" ht="16.5" x14ac:dyDescent="0.25">
      <c r="C1770" s="104"/>
      <c r="D1770" s="159"/>
      <c r="E1770" s="104"/>
      <c r="F1770" s="158"/>
    </row>
    <row r="1771" spans="3:6" ht="16.5" x14ac:dyDescent="0.25">
      <c r="C1771" s="104"/>
      <c r="D1771" s="159"/>
      <c r="E1771" s="104"/>
      <c r="F1771" s="158"/>
    </row>
    <row r="1772" spans="3:6" ht="16.5" x14ac:dyDescent="0.25">
      <c r="C1772" s="104"/>
      <c r="D1772" s="159"/>
      <c r="E1772" s="104"/>
      <c r="F1772" s="158"/>
    </row>
    <row r="1773" spans="3:6" ht="16.5" x14ac:dyDescent="0.25">
      <c r="C1773" s="104"/>
      <c r="D1773" s="159"/>
      <c r="E1773" s="104"/>
      <c r="F1773" s="158"/>
    </row>
    <row r="1774" spans="3:6" ht="16.5" x14ac:dyDescent="0.25">
      <c r="C1774" s="104"/>
      <c r="D1774" s="159"/>
      <c r="E1774" s="104"/>
      <c r="F1774" s="158"/>
    </row>
    <row r="1775" spans="3:6" ht="16.5" x14ac:dyDescent="0.25">
      <c r="C1775" s="104"/>
      <c r="D1775" s="159"/>
      <c r="E1775" s="104"/>
      <c r="F1775" s="158"/>
    </row>
    <row r="1776" spans="3:6" ht="16.5" x14ac:dyDescent="0.25">
      <c r="C1776" s="104"/>
      <c r="D1776" s="159"/>
      <c r="E1776" s="104"/>
      <c r="F1776" s="158"/>
    </row>
    <row r="1777" spans="3:6" ht="16.5" x14ac:dyDescent="0.25">
      <c r="C1777" s="104"/>
      <c r="D1777" s="159"/>
      <c r="E1777" s="104"/>
      <c r="F1777" s="158"/>
    </row>
    <row r="1778" spans="3:6" ht="16.5" x14ac:dyDescent="0.25">
      <c r="C1778" s="104"/>
      <c r="D1778" s="159"/>
      <c r="E1778" s="104"/>
      <c r="F1778" s="158"/>
    </row>
    <row r="1779" spans="3:6" ht="16.5" x14ac:dyDescent="0.25">
      <c r="C1779" s="104"/>
      <c r="D1779" s="159"/>
      <c r="E1779" s="104"/>
      <c r="F1779" s="158"/>
    </row>
    <row r="1780" spans="3:6" ht="16.5" x14ac:dyDescent="0.25">
      <c r="C1780" s="104"/>
      <c r="D1780" s="159"/>
      <c r="E1780" s="104"/>
      <c r="F1780" s="158"/>
    </row>
    <row r="1781" spans="3:6" ht="16.5" x14ac:dyDescent="0.25">
      <c r="C1781" s="104"/>
      <c r="D1781" s="159"/>
      <c r="E1781" s="104"/>
      <c r="F1781" s="158"/>
    </row>
    <row r="1782" spans="3:6" ht="16.5" x14ac:dyDescent="0.25">
      <c r="C1782" s="104"/>
      <c r="D1782" s="159"/>
      <c r="E1782" s="104"/>
      <c r="F1782" s="158"/>
    </row>
    <row r="1783" spans="3:6" ht="16.5" x14ac:dyDescent="0.25">
      <c r="C1783" s="104"/>
      <c r="D1783" s="159"/>
      <c r="E1783" s="104"/>
      <c r="F1783" s="158"/>
    </row>
    <row r="1784" spans="3:6" ht="16.5" x14ac:dyDescent="0.25">
      <c r="C1784" s="104"/>
      <c r="D1784" s="159"/>
      <c r="E1784" s="104"/>
      <c r="F1784" s="158"/>
    </row>
    <row r="1785" spans="3:6" ht="16.5" x14ac:dyDescent="0.25">
      <c r="C1785" s="104"/>
      <c r="D1785" s="159"/>
      <c r="E1785" s="104"/>
      <c r="F1785" s="158"/>
    </row>
    <row r="1786" spans="3:6" ht="16.5" x14ac:dyDescent="0.25">
      <c r="C1786" s="104"/>
      <c r="D1786" s="159"/>
      <c r="E1786" s="104"/>
      <c r="F1786" s="158"/>
    </row>
    <row r="1787" spans="3:6" ht="16.5" x14ac:dyDescent="0.25">
      <c r="C1787" s="104"/>
      <c r="D1787" s="159"/>
      <c r="E1787" s="104"/>
      <c r="F1787" s="158"/>
    </row>
    <row r="1788" spans="3:6" ht="16.5" x14ac:dyDescent="0.25">
      <c r="C1788" s="104"/>
      <c r="D1788" s="159"/>
      <c r="E1788" s="104"/>
      <c r="F1788" s="158"/>
    </row>
    <row r="1789" spans="3:6" ht="16.5" x14ac:dyDescent="0.25">
      <c r="C1789" s="104"/>
      <c r="D1789" s="159"/>
      <c r="E1789" s="104"/>
      <c r="F1789" s="158"/>
    </row>
    <row r="1790" spans="3:6" ht="16.5" x14ac:dyDescent="0.25">
      <c r="C1790" s="104"/>
      <c r="D1790" s="159"/>
      <c r="E1790" s="104"/>
      <c r="F1790" s="158"/>
    </row>
    <row r="1791" spans="3:6" ht="16.5" x14ac:dyDescent="0.25">
      <c r="C1791" s="104"/>
      <c r="D1791" s="159"/>
      <c r="E1791" s="104"/>
      <c r="F1791" s="158"/>
    </row>
    <row r="1792" spans="3:6" ht="16.5" x14ac:dyDescent="0.25">
      <c r="C1792" s="104"/>
      <c r="D1792" s="159"/>
      <c r="E1792" s="104"/>
      <c r="F1792" s="158"/>
    </row>
    <row r="1793" spans="3:6" ht="16.5" x14ac:dyDescent="0.25">
      <c r="C1793" s="104"/>
      <c r="D1793" s="159"/>
      <c r="E1793" s="104"/>
      <c r="F1793" s="158"/>
    </row>
    <row r="1794" spans="3:6" ht="16.5" x14ac:dyDescent="0.25">
      <c r="C1794" s="104"/>
      <c r="D1794" s="159"/>
      <c r="E1794" s="104"/>
      <c r="F1794" s="158"/>
    </row>
    <row r="1795" spans="3:6" ht="16.5" x14ac:dyDescent="0.25">
      <c r="C1795" s="104"/>
      <c r="D1795" s="159"/>
      <c r="E1795" s="104"/>
      <c r="F1795" s="158"/>
    </row>
    <row r="1796" spans="3:6" ht="16.5" x14ac:dyDescent="0.25">
      <c r="C1796" s="104"/>
      <c r="D1796" s="159"/>
      <c r="E1796" s="104"/>
      <c r="F1796" s="158"/>
    </row>
    <row r="1797" spans="3:6" ht="16.5" x14ac:dyDescent="0.25">
      <c r="C1797" s="104"/>
      <c r="D1797" s="159"/>
      <c r="E1797" s="104"/>
      <c r="F1797" s="158"/>
    </row>
    <row r="1798" spans="3:6" ht="16.5" x14ac:dyDescent="0.25">
      <c r="C1798" s="104"/>
      <c r="D1798" s="159"/>
      <c r="E1798" s="104"/>
      <c r="F1798" s="158"/>
    </row>
    <row r="1799" spans="3:6" ht="16.5" x14ac:dyDescent="0.25">
      <c r="C1799" s="104"/>
      <c r="D1799" s="159"/>
      <c r="E1799" s="104"/>
      <c r="F1799" s="158"/>
    </row>
    <row r="1800" spans="3:6" ht="16.5" x14ac:dyDescent="0.25">
      <c r="C1800" s="104"/>
      <c r="D1800" s="159"/>
      <c r="E1800" s="104"/>
      <c r="F1800" s="158"/>
    </row>
    <row r="1801" spans="3:6" ht="16.5" x14ac:dyDescent="0.25">
      <c r="C1801" s="104"/>
      <c r="D1801" s="159"/>
      <c r="E1801" s="104"/>
      <c r="F1801" s="158"/>
    </row>
    <row r="1802" spans="3:6" ht="16.5" x14ac:dyDescent="0.25">
      <c r="C1802" s="104"/>
      <c r="D1802" s="159"/>
      <c r="E1802" s="104"/>
      <c r="F1802" s="158"/>
    </row>
    <row r="1803" spans="3:6" ht="16.5" x14ac:dyDescent="0.25">
      <c r="C1803" s="104"/>
      <c r="D1803" s="159"/>
      <c r="E1803" s="104"/>
      <c r="F1803" s="158"/>
    </row>
    <row r="1804" spans="3:6" ht="16.5" x14ac:dyDescent="0.25">
      <c r="C1804" s="104"/>
      <c r="D1804" s="159"/>
      <c r="E1804" s="104"/>
      <c r="F1804" s="158"/>
    </row>
    <row r="1805" spans="3:6" ht="16.5" x14ac:dyDescent="0.25">
      <c r="C1805" s="104"/>
      <c r="D1805" s="159"/>
      <c r="E1805" s="104"/>
      <c r="F1805" s="158"/>
    </row>
    <row r="1806" spans="3:6" ht="16.5" x14ac:dyDescent="0.25">
      <c r="C1806" s="104"/>
      <c r="D1806" s="159"/>
      <c r="E1806" s="104"/>
      <c r="F1806" s="158"/>
    </row>
    <row r="1807" spans="3:6" ht="16.5" x14ac:dyDescent="0.25">
      <c r="C1807" s="104"/>
      <c r="D1807" s="159"/>
      <c r="E1807" s="104"/>
      <c r="F1807" s="158"/>
    </row>
    <row r="1808" spans="3:6" ht="16.5" x14ac:dyDescent="0.25">
      <c r="C1808" s="104"/>
      <c r="D1808" s="159"/>
      <c r="E1808" s="104"/>
      <c r="F1808" s="158"/>
    </row>
    <row r="1809" spans="3:6" ht="16.5" x14ac:dyDescent="0.25">
      <c r="C1809" s="104"/>
      <c r="D1809" s="159"/>
      <c r="E1809" s="104"/>
      <c r="F1809" s="158"/>
    </row>
    <row r="1810" spans="3:6" ht="16.5" x14ac:dyDescent="0.25">
      <c r="C1810" s="104"/>
      <c r="D1810" s="159"/>
      <c r="E1810" s="104"/>
      <c r="F1810" s="158"/>
    </row>
    <row r="1811" spans="3:6" ht="16.5" x14ac:dyDescent="0.25">
      <c r="C1811" s="104"/>
      <c r="D1811" s="159"/>
      <c r="E1811" s="104"/>
      <c r="F1811" s="158"/>
    </row>
    <row r="1812" spans="3:6" ht="16.5" x14ac:dyDescent="0.25">
      <c r="C1812" s="104"/>
      <c r="D1812" s="159"/>
      <c r="E1812" s="104"/>
      <c r="F1812" s="158"/>
    </row>
    <row r="1813" spans="3:6" ht="16.5" x14ac:dyDescent="0.25">
      <c r="C1813" s="104"/>
      <c r="D1813" s="159"/>
      <c r="E1813" s="104"/>
      <c r="F1813" s="158"/>
    </row>
    <row r="1814" spans="3:6" ht="16.5" x14ac:dyDescent="0.25">
      <c r="C1814" s="104"/>
      <c r="D1814" s="159"/>
      <c r="E1814" s="104"/>
      <c r="F1814" s="158"/>
    </row>
    <row r="1815" spans="3:6" ht="16.5" x14ac:dyDescent="0.25">
      <c r="C1815" s="104"/>
      <c r="D1815" s="159"/>
      <c r="E1815" s="104"/>
      <c r="F1815" s="158"/>
    </row>
    <row r="1816" spans="3:6" ht="16.5" x14ac:dyDescent="0.25">
      <c r="C1816" s="104"/>
      <c r="D1816" s="159"/>
      <c r="E1816" s="104"/>
      <c r="F1816" s="158"/>
    </row>
    <row r="1817" spans="3:6" ht="16.5" x14ac:dyDescent="0.25">
      <c r="C1817" s="104"/>
      <c r="D1817" s="159"/>
      <c r="E1817" s="104"/>
      <c r="F1817" s="158"/>
    </row>
    <row r="1818" spans="3:6" ht="16.5" x14ac:dyDescent="0.25">
      <c r="C1818" s="104"/>
      <c r="D1818" s="159"/>
      <c r="E1818" s="104"/>
      <c r="F1818" s="158"/>
    </row>
    <row r="1819" spans="3:6" ht="16.5" x14ac:dyDescent="0.25">
      <c r="C1819" s="104"/>
      <c r="D1819" s="159"/>
      <c r="E1819" s="104"/>
      <c r="F1819" s="158"/>
    </row>
    <row r="1820" spans="3:6" ht="16.5" x14ac:dyDescent="0.25">
      <c r="C1820" s="104"/>
      <c r="D1820" s="159"/>
      <c r="E1820" s="104"/>
      <c r="F1820" s="158"/>
    </row>
    <row r="1821" spans="3:6" ht="16.5" x14ac:dyDescent="0.25">
      <c r="C1821" s="104"/>
      <c r="D1821" s="159"/>
      <c r="E1821" s="104"/>
      <c r="F1821" s="158"/>
    </row>
    <row r="1822" spans="3:6" ht="16.5" x14ac:dyDescent="0.25">
      <c r="C1822" s="104"/>
      <c r="D1822" s="159"/>
      <c r="E1822" s="104"/>
      <c r="F1822" s="158"/>
    </row>
    <row r="1823" spans="3:6" ht="16.5" x14ac:dyDescent="0.25">
      <c r="C1823" s="104"/>
      <c r="D1823" s="159"/>
      <c r="E1823" s="104"/>
      <c r="F1823" s="158"/>
    </row>
    <row r="1824" spans="3:6" ht="16.5" x14ac:dyDescent="0.25">
      <c r="C1824" s="104"/>
      <c r="D1824" s="159"/>
      <c r="E1824" s="104"/>
      <c r="F1824" s="158"/>
    </row>
    <row r="1825" spans="3:6" ht="16.5" x14ac:dyDescent="0.25">
      <c r="C1825" s="104"/>
      <c r="D1825" s="159"/>
      <c r="E1825" s="104"/>
      <c r="F1825" s="158"/>
    </row>
    <row r="1826" spans="3:6" ht="16.5" x14ac:dyDescent="0.25">
      <c r="C1826" s="104"/>
      <c r="D1826" s="159"/>
      <c r="E1826" s="104"/>
      <c r="F1826" s="158"/>
    </row>
    <row r="1827" spans="3:6" ht="16.5" x14ac:dyDescent="0.25">
      <c r="C1827" s="104"/>
      <c r="D1827" s="159"/>
      <c r="E1827" s="104"/>
      <c r="F1827" s="158"/>
    </row>
    <row r="1828" spans="3:6" ht="16.5" x14ac:dyDescent="0.25">
      <c r="C1828" s="104"/>
      <c r="D1828" s="159"/>
      <c r="E1828" s="104"/>
      <c r="F1828" s="158"/>
    </row>
    <row r="1829" spans="3:6" ht="16.5" x14ac:dyDescent="0.25">
      <c r="C1829" s="104"/>
      <c r="D1829" s="159"/>
      <c r="E1829" s="104"/>
      <c r="F1829" s="158"/>
    </row>
    <row r="1830" spans="3:6" ht="16.5" x14ac:dyDescent="0.25">
      <c r="C1830" s="104"/>
      <c r="D1830" s="159"/>
      <c r="E1830" s="104"/>
      <c r="F1830" s="158"/>
    </row>
    <row r="1831" spans="3:6" ht="16.5" x14ac:dyDescent="0.25">
      <c r="C1831" s="104"/>
      <c r="D1831" s="159"/>
      <c r="E1831" s="104"/>
      <c r="F1831" s="158"/>
    </row>
    <row r="1832" spans="3:6" ht="16.5" x14ac:dyDescent="0.25">
      <c r="C1832" s="104"/>
      <c r="D1832" s="159"/>
      <c r="E1832" s="104"/>
      <c r="F1832" s="158"/>
    </row>
    <row r="1833" spans="3:6" ht="16.5" x14ac:dyDescent="0.25">
      <c r="C1833" s="104"/>
      <c r="D1833" s="159"/>
      <c r="E1833" s="104"/>
      <c r="F1833" s="158"/>
    </row>
    <row r="1834" spans="3:6" ht="16.5" x14ac:dyDescent="0.25">
      <c r="C1834" s="104"/>
      <c r="D1834" s="159"/>
      <c r="E1834" s="104"/>
      <c r="F1834" s="158"/>
    </row>
    <row r="1835" spans="3:6" ht="16.5" x14ac:dyDescent="0.25">
      <c r="C1835" s="104"/>
      <c r="D1835" s="159"/>
      <c r="E1835" s="104"/>
      <c r="F1835" s="158"/>
    </row>
    <row r="1836" spans="3:6" ht="16.5" x14ac:dyDescent="0.25">
      <c r="C1836" s="104"/>
      <c r="D1836" s="159"/>
      <c r="E1836" s="104"/>
      <c r="F1836" s="158"/>
    </row>
    <row r="1837" spans="3:6" ht="16.5" x14ac:dyDescent="0.25">
      <c r="C1837" s="104"/>
      <c r="D1837" s="159"/>
      <c r="E1837" s="104"/>
      <c r="F1837" s="158"/>
    </row>
    <row r="1838" spans="3:6" ht="16.5" x14ac:dyDescent="0.25">
      <c r="C1838" s="104"/>
      <c r="D1838" s="159"/>
      <c r="E1838" s="104"/>
      <c r="F1838" s="158"/>
    </row>
    <row r="1839" spans="3:6" ht="16.5" x14ac:dyDescent="0.25">
      <c r="C1839" s="104"/>
      <c r="D1839" s="159"/>
      <c r="E1839" s="104"/>
      <c r="F1839" s="158"/>
    </row>
    <row r="1840" spans="3:6" ht="16.5" x14ac:dyDescent="0.25">
      <c r="C1840" s="104"/>
      <c r="D1840" s="159"/>
      <c r="E1840" s="104"/>
      <c r="F1840" s="158"/>
    </row>
    <row r="1841" spans="3:6" ht="16.5" x14ac:dyDescent="0.25">
      <c r="C1841" s="104"/>
      <c r="D1841" s="159"/>
      <c r="E1841" s="104"/>
      <c r="F1841" s="158"/>
    </row>
    <row r="1842" spans="3:6" ht="16.5" x14ac:dyDescent="0.25">
      <c r="C1842" s="104"/>
      <c r="D1842" s="159"/>
      <c r="E1842" s="104"/>
      <c r="F1842" s="158"/>
    </row>
    <row r="1843" spans="3:6" ht="16.5" x14ac:dyDescent="0.25">
      <c r="C1843" s="104"/>
      <c r="D1843" s="159"/>
      <c r="E1843" s="104"/>
      <c r="F1843" s="158"/>
    </row>
    <row r="1844" spans="3:6" ht="16.5" x14ac:dyDescent="0.25">
      <c r="C1844" s="104"/>
      <c r="D1844" s="159"/>
      <c r="E1844" s="104"/>
      <c r="F1844" s="158"/>
    </row>
    <row r="1845" spans="3:6" ht="16.5" x14ac:dyDescent="0.25">
      <c r="C1845" s="104"/>
      <c r="D1845" s="159"/>
      <c r="E1845" s="104"/>
      <c r="F1845" s="158"/>
    </row>
    <row r="1846" spans="3:6" ht="16.5" x14ac:dyDescent="0.25">
      <c r="C1846" s="104"/>
      <c r="D1846" s="159"/>
      <c r="E1846" s="104"/>
      <c r="F1846" s="158"/>
    </row>
    <row r="1847" spans="3:6" ht="16.5" x14ac:dyDescent="0.25">
      <c r="C1847" s="104"/>
      <c r="D1847" s="159"/>
      <c r="E1847" s="104"/>
      <c r="F1847" s="158"/>
    </row>
    <row r="1848" spans="3:6" ht="16.5" x14ac:dyDescent="0.25">
      <c r="C1848" s="104"/>
      <c r="D1848" s="159"/>
      <c r="E1848" s="104"/>
      <c r="F1848" s="158"/>
    </row>
    <row r="1849" spans="3:6" ht="16.5" x14ac:dyDescent="0.25">
      <c r="C1849" s="104"/>
      <c r="D1849" s="159"/>
      <c r="E1849" s="104"/>
      <c r="F1849" s="158"/>
    </row>
    <row r="1850" spans="3:6" ht="16.5" x14ac:dyDescent="0.25">
      <c r="C1850" s="104"/>
      <c r="D1850" s="159"/>
      <c r="E1850" s="104"/>
      <c r="F1850" s="158"/>
    </row>
    <row r="1851" spans="3:6" ht="16.5" x14ac:dyDescent="0.25">
      <c r="C1851" s="104"/>
      <c r="D1851" s="159"/>
      <c r="E1851" s="104"/>
      <c r="F1851" s="158"/>
    </row>
    <row r="1852" spans="3:6" ht="16.5" x14ac:dyDescent="0.25">
      <c r="C1852" s="104"/>
      <c r="D1852" s="159"/>
      <c r="E1852" s="104"/>
      <c r="F1852" s="158"/>
    </row>
    <row r="1853" spans="3:6" ht="16.5" x14ac:dyDescent="0.25">
      <c r="C1853" s="104"/>
      <c r="D1853" s="159"/>
      <c r="E1853" s="104"/>
      <c r="F1853" s="158"/>
    </row>
    <row r="1854" spans="3:6" ht="16.5" x14ac:dyDescent="0.25">
      <c r="C1854" s="104"/>
      <c r="D1854" s="159"/>
      <c r="E1854" s="104"/>
      <c r="F1854" s="158"/>
    </row>
    <row r="1855" spans="3:6" ht="16.5" x14ac:dyDescent="0.25">
      <c r="C1855" s="104"/>
      <c r="D1855" s="159"/>
      <c r="E1855" s="104"/>
      <c r="F1855" s="158"/>
    </row>
    <row r="1856" spans="3:6" ht="16.5" x14ac:dyDescent="0.25">
      <c r="C1856" s="104"/>
      <c r="D1856" s="159"/>
      <c r="E1856" s="104"/>
      <c r="F1856" s="158"/>
    </row>
    <row r="1857" spans="3:6" ht="16.5" x14ac:dyDescent="0.25">
      <c r="C1857" s="104"/>
      <c r="D1857" s="159"/>
      <c r="E1857" s="104"/>
      <c r="F1857" s="158"/>
    </row>
    <row r="1858" spans="3:6" ht="16.5" x14ac:dyDescent="0.25">
      <c r="C1858" s="104"/>
      <c r="D1858" s="159"/>
      <c r="E1858" s="104"/>
      <c r="F1858" s="158"/>
    </row>
    <row r="1859" spans="3:6" ht="16.5" x14ac:dyDescent="0.25">
      <c r="C1859" s="104"/>
      <c r="D1859" s="159"/>
      <c r="E1859" s="104"/>
      <c r="F1859" s="158"/>
    </row>
    <row r="1860" spans="3:6" ht="16.5" x14ac:dyDescent="0.25">
      <c r="C1860" s="104"/>
      <c r="D1860" s="159"/>
      <c r="E1860" s="104"/>
      <c r="F1860" s="158"/>
    </row>
    <row r="1861" spans="3:6" ht="16.5" x14ac:dyDescent="0.25">
      <c r="C1861" s="104"/>
      <c r="D1861" s="159"/>
      <c r="E1861" s="104"/>
      <c r="F1861" s="158"/>
    </row>
    <row r="1862" spans="3:6" ht="16.5" x14ac:dyDescent="0.25">
      <c r="C1862" s="104"/>
      <c r="D1862" s="159"/>
      <c r="E1862" s="104"/>
      <c r="F1862" s="158"/>
    </row>
    <row r="1863" spans="3:6" ht="16.5" x14ac:dyDescent="0.25">
      <c r="C1863" s="104"/>
      <c r="D1863" s="159"/>
      <c r="E1863" s="104"/>
      <c r="F1863" s="158"/>
    </row>
    <row r="1864" spans="3:6" ht="16.5" x14ac:dyDescent="0.25">
      <c r="C1864" s="104"/>
      <c r="D1864" s="159"/>
      <c r="E1864" s="104"/>
      <c r="F1864" s="158"/>
    </row>
    <row r="1865" spans="3:6" ht="16.5" x14ac:dyDescent="0.25">
      <c r="C1865" s="104"/>
      <c r="D1865" s="159"/>
      <c r="E1865" s="104"/>
      <c r="F1865" s="158"/>
    </row>
    <row r="1866" spans="3:6" ht="16.5" x14ac:dyDescent="0.25">
      <c r="C1866" s="104"/>
      <c r="D1866" s="159"/>
      <c r="E1866" s="104"/>
      <c r="F1866" s="158"/>
    </row>
    <row r="1867" spans="3:6" ht="16.5" x14ac:dyDescent="0.25">
      <c r="C1867" s="104"/>
      <c r="D1867" s="159"/>
      <c r="E1867" s="104"/>
      <c r="F1867" s="158"/>
    </row>
    <row r="1868" spans="3:6" ht="16.5" x14ac:dyDescent="0.25">
      <c r="C1868" s="104"/>
      <c r="D1868" s="159"/>
      <c r="E1868" s="104"/>
      <c r="F1868" s="158"/>
    </row>
    <row r="1869" spans="3:6" ht="16.5" x14ac:dyDescent="0.25">
      <c r="C1869" s="104"/>
      <c r="D1869" s="159"/>
      <c r="E1869" s="104"/>
      <c r="F1869" s="158"/>
    </row>
    <row r="1870" spans="3:6" ht="16.5" x14ac:dyDescent="0.25">
      <c r="C1870" s="104"/>
      <c r="D1870" s="159"/>
      <c r="E1870" s="104"/>
      <c r="F1870" s="158"/>
    </row>
    <row r="1871" spans="3:6" ht="16.5" x14ac:dyDescent="0.25">
      <c r="C1871" s="104"/>
      <c r="D1871" s="159"/>
      <c r="E1871" s="104"/>
      <c r="F1871" s="158"/>
    </row>
    <row r="1872" spans="3:6" ht="16.5" x14ac:dyDescent="0.25">
      <c r="C1872" s="104"/>
      <c r="D1872" s="159"/>
      <c r="E1872" s="104"/>
      <c r="F1872" s="158"/>
    </row>
    <row r="1873" spans="3:6" ht="16.5" x14ac:dyDescent="0.25">
      <c r="C1873" s="104"/>
      <c r="D1873" s="159"/>
      <c r="E1873" s="104"/>
      <c r="F1873" s="158"/>
    </row>
    <row r="1874" spans="3:6" ht="16.5" x14ac:dyDescent="0.25">
      <c r="C1874" s="104"/>
      <c r="D1874" s="159"/>
      <c r="E1874" s="104"/>
      <c r="F1874" s="158"/>
    </row>
    <row r="1875" spans="3:6" ht="16.5" x14ac:dyDescent="0.25">
      <c r="C1875" s="104"/>
      <c r="D1875" s="159"/>
      <c r="E1875" s="104"/>
      <c r="F1875" s="158"/>
    </row>
    <row r="1876" spans="3:6" ht="16.5" x14ac:dyDescent="0.25">
      <c r="C1876" s="104"/>
      <c r="D1876" s="159"/>
      <c r="E1876" s="104"/>
      <c r="F1876" s="158"/>
    </row>
    <row r="1877" spans="3:6" ht="16.5" x14ac:dyDescent="0.25">
      <c r="C1877" s="104"/>
      <c r="D1877" s="159"/>
      <c r="E1877" s="104"/>
      <c r="F1877" s="158"/>
    </row>
    <row r="1878" spans="3:6" ht="16.5" x14ac:dyDescent="0.25">
      <c r="C1878" s="104"/>
      <c r="D1878" s="159"/>
      <c r="E1878" s="104"/>
      <c r="F1878" s="158"/>
    </row>
    <row r="1879" spans="3:6" ht="16.5" x14ac:dyDescent="0.25">
      <c r="C1879" s="104"/>
      <c r="D1879" s="159"/>
      <c r="E1879" s="104"/>
      <c r="F1879" s="158"/>
    </row>
    <row r="1880" spans="3:6" ht="16.5" x14ac:dyDescent="0.25">
      <c r="C1880" s="104"/>
      <c r="D1880" s="159"/>
      <c r="E1880" s="104"/>
      <c r="F1880" s="158"/>
    </row>
    <row r="1881" spans="3:6" ht="16.5" x14ac:dyDescent="0.25">
      <c r="C1881" s="104"/>
      <c r="D1881" s="159"/>
      <c r="E1881" s="104"/>
      <c r="F1881" s="158"/>
    </row>
    <row r="1882" spans="3:6" ht="16.5" x14ac:dyDescent="0.25">
      <c r="C1882" s="104"/>
      <c r="D1882" s="159"/>
      <c r="E1882" s="104"/>
      <c r="F1882" s="158"/>
    </row>
    <row r="1883" spans="3:6" ht="16.5" x14ac:dyDescent="0.25">
      <c r="C1883" s="104"/>
      <c r="D1883" s="159"/>
      <c r="E1883" s="104"/>
      <c r="F1883" s="158"/>
    </row>
    <row r="1884" spans="3:6" ht="16.5" x14ac:dyDescent="0.25">
      <c r="C1884" s="104"/>
      <c r="D1884" s="159"/>
      <c r="E1884" s="104"/>
      <c r="F1884" s="158"/>
    </row>
    <row r="1885" spans="3:6" ht="16.5" x14ac:dyDescent="0.25">
      <c r="C1885" s="104"/>
      <c r="D1885" s="159"/>
      <c r="E1885" s="104"/>
      <c r="F1885" s="158"/>
    </row>
    <row r="1886" spans="3:6" ht="16.5" x14ac:dyDescent="0.25">
      <c r="C1886" s="104"/>
      <c r="D1886" s="159"/>
      <c r="E1886" s="104"/>
      <c r="F1886" s="158"/>
    </row>
    <row r="1887" spans="3:6" ht="16.5" x14ac:dyDescent="0.25">
      <c r="C1887" s="104"/>
      <c r="D1887" s="159"/>
      <c r="E1887" s="104"/>
      <c r="F1887" s="158"/>
    </row>
    <row r="1888" spans="3:6" ht="16.5" x14ac:dyDescent="0.25">
      <c r="C1888" s="104"/>
      <c r="D1888" s="159"/>
      <c r="E1888" s="104"/>
      <c r="F1888" s="158"/>
    </row>
    <row r="1889" spans="3:6" ht="16.5" x14ac:dyDescent="0.25">
      <c r="C1889" s="104"/>
      <c r="D1889" s="159"/>
      <c r="E1889" s="104"/>
      <c r="F1889" s="158"/>
    </row>
    <row r="1890" spans="3:6" ht="16.5" x14ac:dyDescent="0.25">
      <c r="C1890" s="104"/>
      <c r="D1890" s="159"/>
      <c r="E1890" s="104"/>
      <c r="F1890" s="158"/>
    </row>
    <row r="1891" spans="3:6" ht="16.5" x14ac:dyDescent="0.25">
      <c r="C1891" s="104"/>
      <c r="D1891" s="159"/>
      <c r="E1891" s="104"/>
      <c r="F1891" s="158"/>
    </row>
    <row r="1892" spans="3:6" ht="16.5" x14ac:dyDescent="0.25">
      <c r="C1892" s="104"/>
      <c r="D1892" s="159"/>
      <c r="E1892" s="104"/>
      <c r="F1892" s="158"/>
    </row>
    <row r="1893" spans="3:6" ht="16.5" x14ac:dyDescent="0.25">
      <c r="C1893" s="104"/>
      <c r="D1893" s="159"/>
      <c r="E1893" s="104"/>
      <c r="F1893" s="158"/>
    </row>
    <row r="1894" spans="3:6" ht="16.5" x14ac:dyDescent="0.25">
      <c r="C1894" s="104"/>
      <c r="D1894" s="159"/>
      <c r="E1894" s="104"/>
      <c r="F1894" s="158"/>
    </row>
    <row r="1895" spans="3:6" ht="16.5" x14ac:dyDescent="0.25">
      <c r="C1895" s="104"/>
      <c r="D1895" s="159"/>
      <c r="E1895" s="104"/>
      <c r="F1895" s="158"/>
    </row>
    <row r="1896" spans="3:6" ht="16.5" x14ac:dyDescent="0.25">
      <c r="C1896" s="104"/>
      <c r="D1896" s="159"/>
      <c r="E1896" s="104"/>
      <c r="F1896" s="158"/>
    </row>
    <row r="1897" spans="3:6" ht="16.5" x14ac:dyDescent="0.25">
      <c r="C1897" s="104"/>
      <c r="D1897" s="159"/>
      <c r="E1897" s="104"/>
      <c r="F1897" s="158"/>
    </row>
    <row r="1898" spans="3:6" ht="16.5" x14ac:dyDescent="0.25">
      <c r="C1898" s="104"/>
      <c r="D1898" s="159"/>
      <c r="E1898" s="104"/>
      <c r="F1898" s="158"/>
    </row>
    <row r="1899" spans="3:6" ht="16.5" x14ac:dyDescent="0.25">
      <c r="C1899" s="104"/>
      <c r="D1899" s="159"/>
      <c r="E1899" s="104"/>
      <c r="F1899" s="158"/>
    </row>
    <row r="1900" spans="3:6" ht="16.5" x14ac:dyDescent="0.25">
      <c r="C1900" s="104"/>
      <c r="D1900" s="159"/>
      <c r="E1900" s="104"/>
      <c r="F1900" s="158"/>
    </row>
    <row r="1901" spans="3:6" ht="16.5" x14ac:dyDescent="0.25">
      <c r="C1901" s="104"/>
      <c r="D1901" s="159"/>
      <c r="E1901" s="104"/>
      <c r="F1901" s="158"/>
    </row>
    <row r="1902" spans="3:6" ht="16.5" x14ac:dyDescent="0.25">
      <c r="C1902" s="104"/>
      <c r="D1902" s="159"/>
      <c r="E1902" s="104"/>
      <c r="F1902" s="158"/>
    </row>
    <row r="1903" spans="3:6" ht="16.5" x14ac:dyDescent="0.25">
      <c r="C1903" s="104"/>
      <c r="D1903" s="159"/>
      <c r="E1903" s="104"/>
      <c r="F1903" s="158"/>
    </row>
    <row r="1904" spans="3:6" ht="16.5" x14ac:dyDescent="0.25">
      <c r="C1904" s="104"/>
      <c r="D1904" s="159"/>
      <c r="E1904" s="104"/>
      <c r="F1904" s="158"/>
    </row>
    <row r="1905" spans="3:6" ht="16.5" x14ac:dyDescent="0.25">
      <c r="C1905" s="104"/>
      <c r="D1905" s="159"/>
      <c r="E1905" s="104"/>
      <c r="F1905" s="158"/>
    </row>
    <row r="1906" spans="3:6" ht="16.5" x14ac:dyDescent="0.25">
      <c r="C1906" s="104"/>
      <c r="D1906" s="159"/>
      <c r="E1906" s="104"/>
      <c r="F1906" s="158"/>
    </row>
    <row r="1907" spans="3:6" ht="16.5" x14ac:dyDescent="0.25">
      <c r="C1907" s="104"/>
      <c r="D1907" s="159"/>
      <c r="E1907" s="104"/>
      <c r="F1907" s="158"/>
    </row>
    <row r="1908" spans="3:6" ht="16.5" x14ac:dyDescent="0.25">
      <c r="C1908" s="104"/>
      <c r="D1908" s="159"/>
      <c r="E1908" s="104"/>
      <c r="F1908" s="158"/>
    </row>
    <row r="1909" spans="3:6" ht="16.5" x14ac:dyDescent="0.25">
      <c r="C1909" s="104"/>
      <c r="D1909" s="159"/>
      <c r="E1909" s="104"/>
      <c r="F1909" s="158"/>
    </row>
    <row r="1910" spans="3:6" ht="16.5" x14ac:dyDescent="0.25">
      <c r="C1910" s="104"/>
      <c r="D1910" s="159"/>
      <c r="E1910" s="104"/>
      <c r="F1910" s="158"/>
    </row>
    <row r="1911" spans="3:6" ht="16.5" x14ac:dyDescent="0.25">
      <c r="C1911" s="104"/>
      <c r="D1911" s="159"/>
      <c r="E1911" s="104"/>
      <c r="F1911" s="158"/>
    </row>
    <row r="1912" spans="3:6" ht="16.5" x14ac:dyDescent="0.25">
      <c r="C1912" s="104"/>
      <c r="D1912" s="159"/>
      <c r="E1912" s="104"/>
      <c r="F1912" s="158"/>
    </row>
    <row r="1913" spans="3:6" ht="16.5" x14ac:dyDescent="0.25">
      <c r="C1913" s="104"/>
      <c r="D1913" s="159"/>
      <c r="E1913" s="104"/>
      <c r="F1913" s="158"/>
    </row>
    <row r="1914" spans="3:6" ht="16.5" x14ac:dyDescent="0.25">
      <c r="C1914" s="104"/>
      <c r="D1914" s="159"/>
      <c r="E1914" s="104"/>
      <c r="F1914" s="158"/>
    </row>
    <row r="1915" spans="3:6" ht="16.5" x14ac:dyDescent="0.25">
      <c r="C1915" s="104"/>
      <c r="D1915" s="159"/>
      <c r="E1915" s="104"/>
      <c r="F1915" s="158"/>
    </row>
    <row r="1916" spans="3:6" ht="16.5" x14ac:dyDescent="0.25">
      <c r="C1916" s="104"/>
      <c r="D1916" s="159"/>
      <c r="E1916" s="104"/>
      <c r="F1916" s="158"/>
    </row>
    <row r="1917" spans="3:6" ht="16.5" x14ac:dyDescent="0.25">
      <c r="C1917" s="104"/>
      <c r="D1917" s="159"/>
      <c r="E1917" s="104"/>
      <c r="F1917" s="158"/>
    </row>
    <row r="1918" spans="3:6" ht="16.5" x14ac:dyDescent="0.25">
      <c r="C1918" s="104"/>
      <c r="D1918" s="159"/>
      <c r="E1918" s="104"/>
      <c r="F1918" s="158"/>
    </row>
    <row r="1919" spans="3:6" ht="16.5" x14ac:dyDescent="0.25">
      <c r="C1919" s="104"/>
      <c r="D1919" s="159"/>
      <c r="E1919" s="104"/>
      <c r="F1919" s="158"/>
    </row>
    <row r="1920" spans="3:6" ht="16.5" x14ac:dyDescent="0.25">
      <c r="C1920" s="104"/>
      <c r="D1920" s="159"/>
      <c r="E1920" s="104"/>
      <c r="F1920" s="158"/>
    </row>
    <row r="1921" spans="3:6" ht="16.5" x14ac:dyDescent="0.25">
      <c r="C1921" s="104"/>
      <c r="D1921" s="159"/>
      <c r="E1921" s="104"/>
      <c r="F1921" s="158"/>
    </row>
    <row r="1922" spans="3:6" ht="16.5" x14ac:dyDescent="0.25">
      <c r="C1922" s="104"/>
      <c r="D1922" s="159"/>
      <c r="E1922" s="104"/>
      <c r="F1922" s="158"/>
    </row>
    <row r="1923" spans="3:6" ht="16.5" x14ac:dyDescent="0.25">
      <c r="C1923" s="104"/>
      <c r="D1923" s="159"/>
      <c r="E1923" s="104"/>
      <c r="F1923" s="158"/>
    </row>
    <row r="1924" spans="3:6" ht="16.5" x14ac:dyDescent="0.25">
      <c r="C1924" s="104"/>
      <c r="D1924" s="159"/>
      <c r="E1924" s="104"/>
      <c r="F1924" s="158"/>
    </row>
    <row r="1925" spans="3:6" ht="16.5" x14ac:dyDescent="0.25">
      <c r="C1925" s="104"/>
      <c r="D1925" s="159"/>
      <c r="E1925" s="104"/>
      <c r="F1925" s="158"/>
    </row>
    <row r="1926" spans="3:6" ht="16.5" x14ac:dyDescent="0.25">
      <c r="C1926" s="104"/>
      <c r="D1926" s="159"/>
      <c r="E1926" s="104"/>
      <c r="F1926" s="158"/>
    </row>
    <row r="1927" spans="3:6" ht="16.5" x14ac:dyDescent="0.25">
      <c r="C1927" s="104"/>
      <c r="D1927" s="159"/>
      <c r="E1927" s="104"/>
      <c r="F1927" s="158"/>
    </row>
    <row r="1928" spans="3:6" ht="16.5" x14ac:dyDescent="0.25">
      <c r="C1928" s="104"/>
      <c r="D1928" s="159"/>
      <c r="E1928" s="104"/>
      <c r="F1928" s="158"/>
    </row>
    <row r="1929" spans="3:6" ht="16.5" x14ac:dyDescent="0.25">
      <c r="C1929" s="104"/>
      <c r="D1929" s="159"/>
      <c r="E1929" s="104"/>
      <c r="F1929" s="158"/>
    </row>
    <row r="1930" spans="3:6" ht="16.5" x14ac:dyDescent="0.25">
      <c r="C1930" s="104"/>
      <c r="D1930" s="159"/>
      <c r="E1930" s="104"/>
      <c r="F1930" s="158"/>
    </row>
    <row r="1931" spans="3:6" ht="16.5" x14ac:dyDescent="0.25">
      <c r="C1931" s="104"/>
      <c r="D1931" s="159"/>
      <c r="E1931" s="104"/>
      <c r="F1931" s="158"/>
    </row>
    <row r="1932" spans="3:6" ht="16.5" x14ac:dyDescent="0.25">
      <c r="C1932" s="104"/>
      <c r="D1932" s="159"/>
      <c r="E1932" s="104"/>
      <c r="F1932" s="158"/>
    </row>
    <row r="1933" spans="3:6" ht="16.5" x14ac:dyDescent="0.25">
      <c r="C1933" s="104"/>
      <c r="D1933" s="159"/>
      <c r="E1933" s="104"/>
      <c r="F1933" s="158"/>
    </row>
    <row r="1934" spans="3:6" ht="16.5" x14ac:dyDescent="0.25">
      <c r="C1934" s="104"/>
      <c r="D1934" s="159"/>
      <c r="E1934" s="104"/>
      <c r="F1934" s="158"/>
    </row>
    <row r="1935" spans="3:6" ht="16.5" x14ac:dyDescent="0.25">
      <c r="C1935" s="104"/>
      <c r="D1935" s="159"/>
      <c r="E1935" s="104"/>
      <c r="F1935" s="158"/>
    </row>
    <row r="1936" spans="3:6" ht="16.5" x14ac:dyDescent="0.25">
      <c r="C1936" s="104"/>
      <c r="D1936" s="159"/>
      <c r="E1936" s="104"/>
      <c r="F1936" s="158"/>
    </row>
    <row r="1937" spans="3:6" ht="16.5" x14ac:dyDescent="0.25">
      <c r="C1937" s="104"/>
      <c r="D1937" s="159"/>
      <c r="E1937" s="104"/>
      <c r="F1937" s="158"/>
    </row>
    <row r="1938" spans="3:6" ht="16.5" x14ac:dyDescent="0.25">
      <c r="C1938" s="104"/>
      <c r="D1938" s="159"/>
      <c r="E1938" s="104"/>
      <c r="F1938" s="158"/>
    </row>
    <row r="1939" spans="3:6" ht="16.5" x14ac:dyDescent="0.25">
      <c r="C1939" s="104"/>
      <c r="D1939" s="159"/>
      <c r="E1939" s="104"/>
      <c r="F1939" s="158"/>
    </row>
    <row r="1940" spans="3:6" ht="16.5" x14ac:dyDescent="0.25">
      <c r="C1940" s="104"/>
      <c r="D1940" s="159"/>
      <c r="E1940" s="104"/>
      <c r="F1940" s="158"/>
    </row>
    <row r="1941" spans="3:6" ht="16.5" x14ac:dyDescent="0.25">
      <c r="C1941" s="104"/>
      <c r="D1941" s="159"/>
      <c r="E1941" s="104"/>
      <c r="F1941" s="158"/>
    </row>
    <row r="1942" spans="3:6" ht="16.5" x14ac:dyDescent="0.25">
      <c r="C1942" s="104"/>
      <c r="D1942" s="159"/>
      <c r="E1942" s="104"/>
      <c r="F1942" s="158"/>
    </row>
    <row r="1943" spans="3:6" ht="16.5" x14ac:dyDescent="0.25">
      <c r="C1943" s="104"/>
      <c r="D1943" s="159"/>
      <c r="E1943" s="104"/>
      <c r="F1943" s="158"/>
    </row>
    <row r="1944" spans="3:6" ht="16.5" x14ac:dyDescent="0.25">
      <c r="C1944" s="104"/>
      <c r="D1944" s="159"/>
      <c r="E1944" s="104"/>
      <c r="F1944" s="158"/>
    </row>
    <row r="1945" spans="3:6" ht="16.5" x14ac:dyDescent="0.25">
      <c r="C1945" s="104"/>
      <c r="D1945" s="159"/>
      <c r="E1945" s="104"/>
      <c r="F1945" s="158"/>
    </row>
    <row r="1946" spans="3:6" ht="16.5" x14ac:dyDescent="0.25">
      <c r="C1946" s="104"/>
      <c r="D1946" s="159"/>
      <c r="E1946" s="104"/>
      <c r="F1946" s="158"/>
    </row>
    <row r="1947" spans="3:6" ht="16.5" x14ac:dyDescent="0.25">
      <c r="C1947" s="104"/>
      <c r="D1947" s="159"/>
      <c r="E1947" s="104"/>
      <c r="F1947" s="158"/>
    </row>
    <row r="1948" spans="3:6" ht="16.5" x14ac:dyDescent="0.25">
      <c r="C1948" s="104"/>
      <c r="D1948" s="159"/>
      <c r="E1948" s="104"/>
      <c r="F1948" s="158"/>
    </row>
    <row r="1949" spans="3:6" ht="16.5" x14ac:dyDescent="0.25">
      <c r="C1949" s="104"/>
      <c r="D1949" s="159"/>
      <c r="E1949" s="104"/>
      <c r="F1949" s="158"/>
    </row>
    <row r="1950" spans="3:6" ht="16.5" x14ac:dyDescent="0.25">
      <c r="C1950" s="104"/>
      <c r="D1950" s="159"/>
      <c r="E1950" s="104"/>
      <c r="F1950" s="158"/>
    </row>
    <row r="1951" spans="3:6" ht="16.5" x14ac:dyDescent="0.25">
      <c r="C1951" s="104"/>
      <c r="D1951" s="159"/>
      <c r="E1951" s="104"/>
      <c r="F1951" s="158"/>
    </row>
    <row r="1952" spans="3:6" ht="16.5" x14ac:dyDescent="0.25">
      <c r="C1952" s="104"/>
      <c r="D1952" s="159"/>
      <c r="E1952" s="104"/>
      <c r="F1952" s="158"/>
    </row>
    <row r="1953" spans="3:6" ht="16.5" x14ac:dyDescent="0.25">
      <c r="C1953" s="104"/>
      <c r="D1953" s="159"/>
      <c r="E1953" s="104"/>
      <c r="F1953" s="158"/>
    </row>
    <row r="1954" spans="3:6" ht="16.5" x14ac:dyDescent="0.25">
      <c r="C1954" s="104"/>
      <c r="D1954" s="159"/>
      <c r="E1954" s="104"/>
      <c r="F1954" s="158"/>
    </row>
    <row r="1955" spans="3:6" ht="16.5" x14ac:dyDescent="0.25">
      <c r="C1955" s="104"/>
      <c r="D1955" s="159"/>
      <c r="E1955" s="104"/>
      <c r="F1955" s="158"/>
    </row>
    <row r="1956" spans="3:6" ht="16.5" x14ac:dyDescent="0.25">
      <c r="C1956" s="104"/>
      <c r="D1956" s="159"/>
      <c r="E1956" s="104"/>
      <c r="F1956" s="158"/>
    </row>
    <row r="1957" spans="3:6" ht="16.5" x14ac:dyDescent="0.25">
      <c r="C1957" s="104"/>
      <c r="D1957" s="159"/>
      <c r="E1957" s="104"/>
      <c r="F1957" s="158"/>
    </row>
    <row r="1958" spans="3:6" ht="16.5" x14ac:dyDescent="0.25">
      <c r="C1958" s="104"/>
      <c r="D1958" s="159"/>
      <c r="E1958" s="104"/>
      <c r="F1958" s="158"/>
    </row>
    <row r="1959" spans="3:6" ht="16.5" x14ac:dyDescent="0.25">
      <c r="C1959" s="104"/>
      <c r="D1959" s="159"/>
      <c r="E1959" s="104"/>
      <c r="F1959" s="158"/>
    </row>
    <row r="1960" spans="3:6" ht="16.5" x14ac:dyDescent="0.25">
      <c r="C1960" s="104"/>
      <c r="D1960" s="159"/>
      <c r="E1960" s="104"/>
      <c r="F1960" s="158"/>
    </row>
    <row r="1961" spans="3:6" ht="16.5" x14ac:dyDescent="0.25">
      <c r="C1961" s="104"/>
      <c r="D1961" s="159"/>
      <c r="E1961" s="104"/>
      <c r="F1961" s="158"/>
    </row>
    <row r="1962" spans="3:6" ht="16.5" x14ac:dyDescent="0.25">
      <c r="C1962" s="104"/>
      <c r="D1962" s="159"/>
      <c r="E1962" s="104"/>
      <c r="F1962" s="158"/>
    </row>
    <row r="1963" spans="3:6" ht="16.5" x14ac:dyDescent="0.25">
      <c r="C1963" s="104"/>
      <c r="D1963" s="159"/>
      <c r="E1963" s="104"/>
      <c r="F1963" s="158"/>
    </row>
    <row r="1964" spans="3:6" ht="16.5" x14ac:dyDescent="0.25">
      <c r="C1964" s="104"/>
      <c r="D1964" s="159"/>
      <c r="E1964" s="104"/>
      <c r="F1964" s="158"/>
    </row>
    <row r="1965" spans="3:6" ht="16.5" x14ac:dyDescent="0.25">
      <c r="C1965" s="104"/>
      <c r="D1965" s="159"/>
      <c r="E1965" s="104"/>
      <c r="F1965" s="158"/>
    </row>
    <row r="1966" spans="3:6" ht="16.5" x14ac:dyDescent="0.25">
      <c r="C1966" s="104"/>
      <c r="D1966" s="159"/>
      <c r="E1966" s="104"/>
      <c r="F1966" s="158"/>
    </row>
    <row r="1967" spans="3:6" ht="16.5" x14ac:dyDescent="0.25">
      <c r="C1967" s="104"/>
      <c r="D1967" s="159"/>
      <c r="E1967" s="104"/>
      <c r="F1967" s="158"/>
    </row>
    <row r="1968" spans="3:6" ht="16.5" x14ac:dyDescent="0.25">
      <c r="C1968" s="104"/>
      <c r="D1968" s="159"/>
      <c r="E1968" s="104"/>
      <c r="F1968" s="158"/>
    </row>
    <row r="1969" spans="3:6" ht="16.5" x14ac:dyDescent="0.25">
      <c r="C1969" s="104"/>
      <c r="D1969" s="159"/>
      <c r="E1969" s="104"/>
      <c r="F1969" s="158"/>
    </row>
    <row r="1970" spans="3:6" ht="16.5" x14ac:dyDescent="0.25">
      <c r="C1970" s="104"/>
      <c r="D1970" s="159"/>
      <c r="E1970" s="104"/>
      <c r="F1970" s="158"/>
    </row>
    <row r="1971" spans="3:6" ht="16.5" x14ac:dyDescent="0.25">
      <c r="C1971" s="104"/>
      <c r="D1971" s="159"/>
      <c r="E1971" s="104"/>
      <c r="F1971" s="158"/>
    </row>
    <row r="1972" spans="3:6" ht="16.5" x14ac:dyDescent="0.25">
      <c r="C1972" s="104"/>
      <c r="D1972" s="159"/>
      <c r="E1972" s="104"/>
      <c r="F1972" s="158"/>
    </row>
    <row r="1973" spans="3:6" ht="16.5" x14ac:dyDescent="0.25">
      <c r="C1973" s="104"/>
      <c r="D1973" s="159"/>
      <c r="E1973" s="104"/>
      <c r="F1973" s="158"/>
    </row>
    <row r="1974" spans="3:6" ht="16.5" x14ac:dyDescent="0.25">
      <c r="C1974" s="104"/>
      <c r="D1974" s="159"/>
      <c r="E1974" s="104"/>
      <c r="F1974" s="158"/>
    </row>
    <row r="1975" spans="3:6" ht="16.5" x14ac:dyDescent="0.25">
      <c r="C1975" s="104"/>
      <c r="D1975" s="159"/>
      <c r="E1975" s="104"/>
      <c r="F1975" s="158"/>
    </row>
    <row r="1976" spans="3:6" ht="16.5" x14ac:dyDescent="0.25">
      <c r="C1976" s="104"/>
      <c r="D1976" s="159"/>
      <c r="E1976" s="104"/>
      <c r="F1976" s="158"/>
    </row>
    <row r="1977" spans="3:6" ht="16.5" x14ac:dyDescent="0.25">
      <c r="C1977" s="104"/>
      <c r="D1977" s="159"/>
      <c r="E1977" s="104"/>
      <c r="F1977" s="158"/>
    </row>
    <row r="1978" spans="3:6" ht="16.5" x14ac:dyDescent="0.25">
      <c r="C1978" s="104"/>
      <c r="D1978" s="159"/>
      <c r="E1978" s="104"/>
      <c r="F1978" s="158"/>
    </row>
    <row r="1979" spans="3:6" ht="16.5" x14ac:dyDescent="0.25">
      <c r="C1979" s="104"/>
      <c r="D1979" s="159"/>
      <c r="E1979" s="104"/>
      <c r="F1979" s="158"/>
    </row>
    <row r="1980" spans="3:6" ht="16.5" x14ac:dyDescent="0.25">
      <c r="C1980" s="104"/>
      <c r="D1980" s="159"/>
      <c r="E1980" s="104"/>
      <c r="F1980" s="158"/>
    </row>
    <row r="1981" spans="3:6" ht="16.5" x14ac:dyDescent="0.25">
      <c r="C1981" s="104"/>
      <c r="D1981" s="159"/>
      <c r="E1981" s="104"/>
      <c r="F1981" s="158"/>
    </row>
    <row r="1982" spans="3:6" ht="16.5" x14ac:dyDescent="0.25">
      <c r="C1982" s="104"/>
      <c r="D1982" s="159"/>
      <c r="E1982" s="104"/>
      <c r="F1982" s="158"/>
    </row>
    <row r="1983" spans="3:6" ht="16.5" x14ac:dyDescent="0.25">
      <c r="C1983" s="104"/>
      <c r="D1983" s="159"/>
      <c r="E1983" s="104"/>
      <c r="F1983" s="158"/>
    </row>
    <row r="1984" spans="3:6" ht="16.5" x14ac:dyDescent="0.25">
      <c r="C1984" s="104"/>
      <c r="D1984" s="159"/>
      <c r="E1984" s="104"/>
      <c r="F1984" s="158"/>
    </row>
    <row r="1985" spans="3:6" ht="16.5" x14ac:dyDescent="0.25">
      <c r="C1985" s="104"/>
      <c r="D1985" s="159"/>
      <c r="E1985" s="104"/>
      <c r="F1985" s="158"/>
    </row>
    <row r="1986" spans="3:6" ht="16.5" x14ac:dyDescent="0.25">
      <c r="C1986" s="104"/>
      <c r="D1986" s="159"/>
      <c r="E1986" s="104"/>
      <c r="F1986" s="158"/>
    </row>
    <row r="1987" spans="3:6" ht="16.5" x14ac:dyDescent="0.25">
      <c r="C1987" s="104"/>
      <c r="D1987" s="159"/>
      <c r="E1987" s="104"/>
      <c r="F1987" s="158"/>
    </row>
    <row r="1988" spans="3:6" ht="16.5" x14ac:dyDescent="0.25">
      <c r="C1988" s="104"/>
      <c r="D1988" s="159"/>
      <c r="E1988" s="104"/>
      <c r="F1988" s="158"/>
    </row>
    <row r="1989" spans="3:6" ht="16.5" x14ac:dyDescent="0.25">
      <c r="C1989" s="104"/>
      <c r="D1989" s="159"/>
      <c r="E1989" s="104"/>
      <c r="F1989" s="158"/>
    </row>
    <row r="1990" spans="3:6" ht="16.5" x14ac:dyDescent="0.25">
      <c r="C1990" s="104"/>
      <c r="D1990" s="159"/>
      <c r="E1990" s="104"/>
      <c r="F1990" s="158"/>
    </row>
    <row r="1991" spans="3:6" ht="16.5" x14ac:dyDescent="0.25">
      <c r="C1991" s="104"/>
      <c r="D1991" s="159"/>
      <c r="E1991" s="104"/>
      <c r="F1991" s="158"/>
    </row>
    <row r="1992" spans="3:6" ht="16.5" x14ac:dyDescent="0.25">
      <c r="C1992" s="104"/>
      <c r="D1992" s="159"/>
      <c r="E1992" s="104"/>
      <c r="F1992" s="158"/>
    </row>
    <row r="1993" spans="3:6" ht="16.5" x14ac:dyDescent="0.25">
      <c r="C1993" s="104"/>
      <c r="D1993" s="159"/>
      <c r="E1993" s="104"/>
      <c r="F1993" s="158"/>
    </row>
    <row r="1994" spans="3:6" ht="16.5" x14ac:dyDescent="0.25">
      <c r="C1994" s="104"/>
      <c r="D1994" s="159"/>
      <c r="E1994" s="104"/>
      <c r="F1994" s="158"/>
    </row>
    <row r="1995" spans="3:6" ht="16.5" x14ac:dyDescent="0.25">
      <c r="C1995" s="104"/>
      <c r="D1995" s="159"/>
      <c r="E1995" s="104"/>
      <c r="F1995" s="158"/>
    </row>
    <row r="1996" spans="3:6" ht="16.5" x14ac:dyDescent="0.25">
      <c r="C1996" s="104"/>
      <c r="D1996" s="159"/>
      <c r="E1996" s="104"/>
      <c r="F1996" s="158"/>
    </row>
    <row r="1997" spans="3:6" ht="16.5" x14ac:dyDescent="0.25">
      <c r="C1997" s="104"/>
      <c r="D1997" s="159"/>
      <c r="E1997" s="104"/>
      <c r="F1997" s="158"/>
    </row>
    <row r="1998" spans="3:6" ht="16.5" x14ac:dyDescent="0.25">
      <c r="C1998" s="104"/>
      <c r="D1998" s="159"/>
      <c r="E1998" s="104"/>
      <c r="F1998" s="158"/>
    </row>
    <row r="1999" spans="3:6" ht="16.5" x14ac:dyDescent="0.25">
      <c r="C1999" s="104"/>
      <c r="D1999" s="159"/>
      <c r="E1999" s="104"/>
      <c r="F1999" s="158"/>
    </row>
    <row r="2000" spans="3:6" ht="16.5" x14ac:dyDescent="0.25">
      <c r="C2000" s="104"/>
      <c r="D2000" s="159"/>
      <c r="E2000" s="104"/>
      <c r="F2000" s="158"/>
    </row>
    <row r="2001" spans="3:6" ht="16.5" x14ac:dyDescent="0.25">
      <c r="C2001" s="104"/>
      <c r="D2001" s="159"/>
      <c r="E2001" s="104"/>
      <c r="F2001" s="158"/>
    </row>
    <row r="2002" spans="3:6" ht="16.5" x14ac:dyDescent="0.25">
      <c r="C2002" s="104"/>
      <c r="D2002" s="159"/>
      <c r="E2002" s="104"/>
      <c r="F2002" s="158"/>
    </row>
    <row r="2003" spans="3:6" ht="16.5" x14ac:dyDescent="0.25">
      <c r="C2003" s="104"/>
      <c r="D2003" s="159"/>
      <c r="E2003" s="104"/>
      <c r="F2003" s="158"/>
    </row>
    <row r="2004" spans="3:6" ht="16.5" x14ac:dyDescent="0.25">
      <c r="C2004" s="104"/>
      <c r="D2004" s="159"/>
      <c r="E2004" s="104"/>
      <c r="F2004" s="158"/>
    </row>
    <row r="2005" spans="3:6" ht="16.5" x14ac:dyDescent="0.25">
      <c r="C2005" s="104"/>
      <c r="D2005" s="159"/>
      <c r="E2005" s="104"/>
      <c r="F2005" s="158"/>
    </row>
    <row r="2006" spans="3:6" ht="16.5" x14ac:dyDescent="0.25">
      <c r="C2006" s="104"/>
      <c r="D2006" s="159"/>
      <c r="E2006" s="104"/>
      <c r="F2006" s="158"/>
    </row>
    <row r="2007" spans="3:6" ht="16.5" x14ac:dyDescent="0.25">
      <c r="C2007" s="104"/>
      <c r="D2007" s="159"/>
      <c r="E2007" s="104"/>
      <c r="F2007" s="158"/>
    </row>
    <row r="2008" spans="3:6" ht="16.5" x14ac:dyDescent="0.25">
      <c r="C2008" s="104"/>
      <c r="D2008" s="159"/>
      <c r="E2008" s="104"/>
      <c r="F2008" s="158"/>
    </row>
    <row r="2009" spans="3:6" ht="16.5" x14ac:dyDescent="0.25">
      <c r="C2009" s="104"/>
      <c r="D2009" s="159"/>
      <c r="E2009" s="104"/>
      <c r="F2009" s="158"/>
    </row>
    <row r="2010" spans="3:6" ht="16.5" x14ac:dyDescent="0.25">
      <c r="C2010" s="104"/>
      <c r="D2010" s="159"/>
      <c r="E2010" s="104"/>
      <c r="F2010" s="158"/>
    </row>
    <row r="2011" spans="3:6" ht="16.5" x14ac:dyDescent="0.25">
      <c r="C2011" s="104"/>
      <c r="D2011" s="159"/>
      <c r="E2011" s="104"/>
      <c r="F2011" s="158"/>
    </row>
    <row r="2012" spans="3:6" ht="16.5" x14ac:dyDescent="0.25">
      <c r="C2012" s="104"/>
      <c r="D2012" s="159"/>
      <c r="E2012" s="104"/>
      <c r="F2012" s="158"/>
    </row>
    <row r="2013" spans="3:6" ht="16.5" x14ac:dyDescent="0.25">
      <c r="C2013" s="104"/>
      <c r="D2013" s="159"/>
      <c r="E2013" s="104"/>
      <c r="F2013" s="158"/>
    </row>
    <row r="2014" spans="3:6" ht="16.5" x14ac:dyDescent="0.25">
      <c r="C2014" s="104"/>
      <c r="D2014" s="159"/>
      <c r="E2014" s="104"/>
      <c r="F2014" s="158"/>
    </row>
    <row r="2015" spans="3:6" ht="16.5" x14ac:dyDescent="0.25">
      <c r="C2015" s="104"/>
      <c r="D2015" s="159"/>
      <c r="E2015" s="104"/>
      <c r="F2015" s="158"/>
    </row>
    <row r="2016" spans="3:6" ht="16.5" x14ac:dyDescent="0.25">
      <c r="C2016" s="104"/>
      <c r="D2016" s="159"/>
      <c r="E2016" s="104"/>
      <c r="F2016" s="158"/>
    </row>
    <row r="2017" spans="3:6" ht="16.5" x14ac:dyDescent="0.25">
      <c r="C2017" s="104"/>
      <c r="D2017" s="159"/>
      <c r="E2017" s="104"/>
      <c r="F2017" s="158"/>
    </row>
    <row r="2018" spans="3:6" ht="16.5" x14ac:dyDescent="0.25">
      <c r="C2018" s="104"/>
      <c r="D2018" s="159"/>
      <c r="E2018" s="104"/>
      <c r="F2018" s="158"/>
    </row>
    <row r="2019" spans="3:6" ht="16.5" x14ac:dyDescent="0.25">
      <c r="C2019" s="104"/>
      <c r="D2019" s="159"/>
      <c r="E2019" s="104"/>
      <c r="F2019" s="158"/>
    </row>
    <row r="2020" spans="3:6" ht="16.5" x14ac:dyDescent="0.25">
      <c r="C2020" s="104"/>
      <c r="D2020" s="159"/>
      <c r="E2020" s="104"/>
      <c r="F2020" s="158"/>
    </row>
    <row r="2021" spans="3:6" ht="16.5" x14ac:dyDescent="0.25">
      <c r="C2021" s="104"/>
      <c r="D2021" s="159"/>
      <c r="E2021" s="104"/>
      <c r="F2021" s="158"/>
    </row>
    <row r="2022" spans="3:6" ht="16.5" x14ac:dyDescent="0.25">
      <c r="C2022" s="104"/>
      <c r="D2022" s="159"/>
      <c r="E2022" s="104"/>
      <c r="F2022" s="158"/>
    </row>
    <row r="2023" spans="3:6" ht="16.5" x14ac:dyDescent="0.25">
      <c r="C2023" s="104"/>
      <c r="D2023" s="159"/>
      <c r="E2023" s="104"/>
      <c r="F2023" s="158"/>
    </row>
    <row r="2024" spans="3:6" ht="16.5" x14ac:dyDescent="0.25">
      <c r="C2024" s="104"/>
      <c r="D2024" s="159"/>
      <c r="E2024" s="104"/>
      <c r="F2024" s="158"/>
    </row>
    <row r="2025" spans="3:6" ht="16.5" x14ac:dyDescent="0.25">
      <c r="C2025" s="104"/>
      <c r="D2025" s="159"/>
      <c r="E2025" s="104"/>
      <c r="F2025" s="158"/>
    </row>
    <row r="2026" spans="3:6" ht="16.5" x14ac:dyDescent="0.25">
      <c r="C2026" s="104"/>
      <c r="D2026" s="159"/>
      <c r="E2026" s="104"/>
      <c r="F2026" s="158"/>
    </row>
    <row r="2027" spans="3:6" ht="16.5" x14ac:dyDescent="0.25">
      <c r="C2027" s="104"/>
      <c r="D2027" s="159"/>
      <c r="E2027" s="104"/>
      <c r="F2027" s="158"/>
    </row>
    <row r="2028" spans="3:6" ht="16.5" x14ac:dyDescent="0.25">
      <c r="C2028" s="104"/>
      <c r="D2028" s="159"/>
      <c r="E2028" s="104"/>
      <c r="F2028" s="158"/>
    </row>
    <row r="2029" spans="3:6" ht="16.5" x14ac:dyDescent="0.25">
      <c r="C2029" s="104"/>
      <c r="D2029" s="159"/>
      <c r="E2029" s="104"/>
      <c r="F2029" s="158"/>
    </row>
    <row r="2030" spans="3:6" ht="16.5" x14ac:dyDescent="0.25">
      <c r="C2030" s="104"/>
      <c r="D2030" s="159"/>
      <c r="E2030" s="104"/>
      <c r="F2030" s="158"/>
    </row>
    <row r="2031" spans="3:6" ht="16.5" x14ac:dyDescent="0.25">
      <c r="C2031" s="104"/>
      <c r="D2031" s="159"/>
      <c r="E2031" s="104"/>
      <c r="F2031" s="158"/>
    </row>
    <row r="2032" spans="3:6" ht="16.5" x14ac:dyDescent="0.25">
      <c r="C2032" s="104"/>
      <c r="D2032" s="159"/>
      <c r="E2032" s="104"/>
      <c r="F2032" s="158"/>
    </row>
    <row r="2033" spans="3:6" ht="16.5" x14ac:dyDescent="0.25">
      <c r="C2033" s="104"/>
      <c r="D2033" s="159"/>
      <c r="E2033" s="104"/>
      <c r="F2033" s="158"/>
    </row>
    <row r="2034" spans="3:6" ht="16.5" x14ac:dyDescent="0.25">
      <c r="C2034" s="104"/>
      <c r="D2034" s="159"/>
      <c r="E2034" s="104"/>
      <c r="F2034" s="158"/>
    </row>
    <row r="2035" spans="3:6" ht="16.5" x14ac:dyDescent="0.25">
      <c r="C2035" s="104"/>
      <c r="D2035" s="159"/>
      <c r="E2035" s="104"/>
      <c r="F2035" s="158"/>
    </row>
    <row r="2036" spans="3:6" ht="16.5" x14ac:dyDescent="0.25">
      <c r="C2036" s="104"/>
      <c r="D2036" s="159"/>
      <c r="E2036" s="104"/>
      <c r="F2036" s="158"/>
    </row>
    <row r="2037" spans="3:6" ht="16.5" x14ac:dyDescent="0.25">
      <c r="C2037" s="104"/>
      <c r="D2037" s="159"/>
      <c r="E2037" s="104"/>
      <c r="F2037" s="158"/>
    </row>
    <row r="2038" spans="3:6" ht="16.5" x14ac:dyDescent="0.25">
      <c r="C2038" s="104"/>
      <c r="D2038" s="159"/>
      <c r="E2038" s="104"/>
      <c r="F2038" s="158"/>
    </row>
    <row r="2039" spans="3:6" ht="16.5" x14ac:dyDescent="0.25">
      <c r="C2039" s="104"/>
      <c r="D2039" s="159"/>
      <c r="E2039" s="104"/>
      <c r="F2039" s="158"/>
    </row>
    <row r="2040" spans="3:6" ht="16.5" x14ac:dyDescent="0.25">
      <c r="C2040" s="104"/>
      <c r="D2040" s="159"/>
      <c r="E2040" s="104"/>
      <c r="F2040" s="158"/>
    </row>
    <row r="2041" spans="3:6" ht="16.5" x14ac:dyDescent="0.25">
      <c r="C2041" s="104"/>
      <c r="D2041" s="159"/>
      <c r="E2041" s="104"/>
      <c r="F2041" s="158"/>
    </row>
    <row r="2042" spans="3:6" ht="16.5" x14ac:dyDescent="0.25">
      <c r="C2042" s="104"/>
      <c r="D2042" s="159"/>
      <c r="E2042" s="104"/>
      <c r="F2042" s="158"/>
    </row>
    <row r="2043" spans="3:6" ht="16.5" x14ac:dyDescent="0.25">
      <c r="C2043" s="104"/>
      <c r="D2043" s="159"/>
      <c r="E2043" s="104"/>
      <c r="F2043" s="158"/>
    </row>
    <row r="2044" spans="3:6" ht="16.5" x14ac:dyDescent="0.25">
      <c r="C2044" s="104"/>
      <c r="D2044" s="159"/>
      <c r="E2044" s="104"/>
      <c r="F2044" s="158"/>
    </row>
    <row r="2045" spans="3:6" ht="16.5" x14ac:dyDescent="0.25">
      <c r="C2045" s="104"/>
      <c r="D2045" s="159"/>
      <c r="E2045" s="104"/>
      <c r="F2045" s="158"/>
    </row>
    <row r="2046" spans="3:6" ht="16.5" x14ac:dyDescent="0.25">
      <c r="C2046" s="104"/>
      <c r="D2046" s="159"/>
      <c r="E2046" s="104"/>
      <c r="F2046" s="158"/>
    </row>
    <row r="2047" spans="3:6" ht="16.5" x14ac:dyDescent="0.25">
      <c r="C2047" s="104"/>
      <c r="D2047" s="159"/>
      <c r="E2047" s="104"/>
      <c r="F2047" s="158"/>
    </row>
    <row r="2048" spans="3:6" ht="16.5" x14ac:dyDescent="0.25">
      <c r="C2048" s="104"/>
      <c r="D2048" s="159"/>
      <c r="E2048" s="104"/>
      <c r="F2048" s="158"/>
    </row>
    <row r="2049" spans="3:6" ht="16.5" x14ac:dyDescent="0.25">
      <c r="C2049" s="104"/>
      <c r="D2049" s="159"/>
      <c r="E2049" s="104"/>
      <c r="F2049" s="158"/>
    </row>
    <row r="2050" spans="3:6" ht="16.5" x14ac:dyDescent="0.25">
      <c r="C2050" s="104"/>
      <c r="D2050" s="159"/>
      <c r="E2050" s="104"/>
      <c r="F2050" s="158"/>
    </row>
    <row r="2051" spans="3:6" ht="16.5" x14ac:dyDescent="0.25">
      <c r="C2051" s="104"/>
      <c r="D2051" s="159"/>
      <c r="E2051" s="104"/>
      <c r="F2051" s="158"/>
    </row>
    <row r="2052" spans="3:6" ht="16.5" x14ac:dyDescent="0.25">
      <c r="C2052" s="104"/>
      <c r="D2052" s="159"/>
      <c r="E2052" s="104"/>
      <c r="F2052" s="158"/>
    </row>
    <row r="2053" spans="3:6" ht="16.5" x14ac:dyDescent="0.25">
      <c r="C2053" s="104"/>
      <c r="D2053" s="159"/>
      <c r="E2053" s="104"/>
      <c r="F2053" s="158"/>
    </row>
    <row r="2054" spans="3:6" ht="16.5" x14ac:dyDescent="0.25">
      <c r="C2054" s="104"/>
      <c r="D2054" s="159"/>
      <c r="E2054" s="104"/>
      <c r="F2054" s="158"/>
    </row>
    <row r="2055" spans="3:6" ht="16.5" x14ac:dyDescent="0.25">
      <c r="C2055" s="104"/>
      <c r="D2055" s="159"/>
      <c r="E2055" s="104"/>
      <c r="F2055" s="158"/>
    </row>
    <row r="2056" spans="3:6" ht="16.5" x14ac:dyDescent="0.25">
      <c r="C2056" s="104"/>
      <c r="D2056" s="159"/>
      <c r="E2056" s="104"/>
      <c r="F2056" s="158"/>
    </row>
    <row r="2057" spans="3:6" ht="16.5" x14ac:dyDescent="0.25">
      <c r="C2057" s="104"/>
      <c r="D2057" s="159"/>
      <c r="E2057" s="104"/>
      <c r="F2057" s="158"/>
    </row>
    <row r="2058" spans="3:6" ht="16.5" x14ac:dyDescent="0.25">
      <c r="C2058" s="104"/>
      <c r="D2058" s="159"/>
      <c r="E2058" s="104"/>
      <c r="F2058" s="158"/>
    </row>
    <row r="2059" spans="3:6" ht="16.5" x14ac:dyDescent="0.25">
      <c r="C2059" s="104"/>
      <c r="D2059" s="159"/>
      <c r="E2059" s="104"/>
      <c r="F2059" s="158"/>
    </row>
    <row r="2060" spans="3:6" ht="16.5" x14ac:dyDescent="0.25">
      <c r="C2060" s="104"/>
      <c r="D2060" s="159"/>
      <c r="E2060" s="104"/>
      <c r="F2060" s="158"/>
    </row>
    <row r="2061" spans="3:6" ht="16.5" x14ac:dyDescent="0.25">
      <c r="C2061" s="104"/>
      <c r="D2061" s="159"/>
      <c r="E2061" s="104"/>
      <c r="F2061" s="158"/>
    </row>
    <row r="2062" spans="3:6" ht="16.5" x14ac:dyDescent="0.25">
      <c r="C2062" s="104"/>
      <c r="D2062" s="159"/>
      <c r="E2062" s="104"/>
      <c r="F2062" s="158"/>
    </row>
    <row r="2063" spans="3:6" ht="16.5" x14ac:dyDescent="0.25">
      <c r="C2063" s="104"/>
      <c r="D2063" s="159"/>
      <c r="E2063" s="104"/>
      <c r="F2063" s="158"/>
    </row>
    <row r="2064" spans="3:6" ht="16.5" x14ac:dyDescent="0.25">
      <c r="C2064" s="104"/>
      <c r="D2064" s="159"/>
      <c r="E2064" s="104"/>
      <c r="F2064" s="158"/>
    </row>
    <row r="2065" spans="3:6" ht="16.5" x14ac:dyDescent="0.25">
      <c r="C2065" s="104"/>
      <c r="D2065" s="159"/>
      <c r="E2065" s="104"/>
      <c r="F2065" s="158"/>
    </row>
    <row r="2066" spans="3:6" ht="16.5" x14ac:dyDescent="0.25">
      <c r="C2066" s="104"/>
      <c r="D2066" s="159"/>
      <c r="E2066" s="104"/>
      <c r="F2066" s="158"/>
    </row>
    <row r="2067" spans="3:6" ht="16.5" x14ac:dyDescent="0.25">
      <c r="C2067" s="104"/>
      <c r="D2067" s="159"/>
      <c r="E2067" s="104"/>
      <c r="F2067" s="158"/>
    </row>
    <row r="2068" spans="3:6" ht="16.5" x14ac:dyDescent="0.25">
      <c r="C2068" s="104"/>
      <c r="D2068" s="159"/>
      <c r="E2068" s="104"/>
      <c r="F2068" s="158"/>
    </row>
    <row r="2069" spans="3:6" ht="16.5" x14ac:dyDescent="0.25">
      <c r="C2069" s="104"/>
      <c r="D2069" s="159"/>
      <c r="E2069" s="104"/>
      <c r="F2069" s="158"/>
    </row>
    <row r="2070" spans="3:6" ht="16.5" x14ac:dyDescent="0.25">
      <c r="C2070" s="104"/>
      <c r="D2070" s="159"/>
      <c r="E2070" s="104"/>
      <c r="F2070" s="158"/>
    </row>
    <row r="2071" spans="3:6" ht="16.5" x14ac:dyDescent="0.25">
      <c r="C2071" s="104"/>
      <c r="D2071" s="159"/>
      <c r="E2071" s="104"/>
      <c r="F2071" s="158"/>
    </row>
    <row r="2072" spans="3:6" ht="16.5" x14ac:dyDescent="0.25">
      <c r="C2072" s="104"/>
      <c r="D2072" s="159"/>
      <c r="E2072" s="104"/>
      <c r="F2072" s="158"/>
    </row>
    <row r="2073" spans="3:6" ht="16.5" x14ac:dyDescent="0.25">
      <c r="C2073" s="104"/>
      <c r="D2073" s="159"/>
      <c r="E2073" s="104"/>
      <c r="F2073" s="158"/>
    </row>
    <row r="2074" spans="3:6" ht="16.5" x14ac:dyDescent="0.25">
      <c r="C2074" s="104"/>
      <c r="D2074" s="159"/>
      <c r="E2074" s="104"/>
      <c r="F2074" s="158"/>
    </row>
    <row r="2075" spans="3:6" ht="16.5" x14ac:dyDescent="0.25">
      <c r="C2075" s="104"/>
      <c r="D2075" s="159"/>
      <c r="E2075" s="104"/>
      <c r="F2075" s="158"/>
    </row>
    <row r="2076" spans="3:6" ht="16.5" x14ac:dyDescent="0.25">
      <c r="C2076" s="104"/>
      <c r="D2076" s="159"/>
      <c r="E2076" s="104"/>
      <c r="F2076" s="158"/>
    </row>
    <row r="2077" spans="3:6" ht="16.5" x14ac:dyDescent="0.25">
      <c r="C2077" s="104"/>
      <c r="D2077" s="159"/>
      <c r="E2077" s="104"/>
      <c r="F2077" s="158"/>
    </row>
    <row r="2078" spans="3:6" ht="16.5" x14ac:dyDescent="0.25">
      <c r="C2078" s="104"/>
      <c r="D2078" s="159"/>
      <c r="E2078" s="104"/>
      <c r="F2078" s="158"/>
    </row>
    <row r="2079" spans="3:6" ht="16.5" x14ac:dyDescent="0.25">
      <c r="C2079" s="104"/>
      <c r="D2079" s="159"/>
      <c r="E2079" s="104"/>
      <c r="F2079" s="158"/>
    </row>
    <row r="2080" spans="3:6" ht="16.5" x14ac:dyDescent="0.25">
      <c r="C2080" s="104"/>
      <c r="D2080" s="159"/>
      <c r="E2080" s="104"/>
      <c r="F2080" s="158"/>
    </row>
    <row r="2081" spans="3:6" ht="16.5" x14ac:dyDescent="0.25">
      <c r="C2081" s="104"/>
      <c r="D2081" s="159"/>
      <c r="E2081" s="104"/>
      <c r="F2081" s="158"/>
    </row>
    <row r="2082" spans="3:6" ht="16.5" x14ac:dyDescent="0.25">
      <c r="C2082" s="104"/>
      <c r="D2082" s="159"/>
      <c r="E2082" s="104"/>
      <c r="F2082" s="158"/>
    </row>
    <row r="2083" spans="3:6" ht="16.5" x14ac:dyDescent="0.25">
      <c r="C2083" s="104"/>
      <c r="D2083" s="159"/>
      <c r="E2083" s="104"/>
      <c r="F2083" s="158"/>
    </row>
    <row r="2084" spans="3:6" ht="16.5" x14ac:dyDescent="0.25">
      <c r="C2084" s="104"/>
      <c r="D2084" s="159"/>
      <c r="E2084" s="104"/>
      <c r="F2084" s="158"/>
    </row>
    <row r="2085" spans="3:6" ht="16.5" x14ac:dyDescent="0.25">
      <c r="C2085" s="104"/>
      <c r="D2085" s="159"/>
      <c r="E2085" s="104"/>
      <c r="F2085" s="158"/>
    </row>
    <row r="2086" spans="3:6" ht="16.5" x14ac:dyDescent="0.25">
      <c r="C2086" s="104"/>
      <c r="D2086" s="159"/>
      <c r="E2086" s="104"/>
      <c r="F2086" s="158"/>
    </row>
    <row r="2087" spans="3:6" ht="16.5" x14ac:dyDescent="0.25">
      <c r="C2087" s="104"/>
      <c r="D2087" s="159"/>
      <c r="E2087" s="104"/>
      <c r="F2087" s="158"/>
    </row>
    <row r="2088" spans="3:6" ht="16.5" x14ac:dyDescent="0.25">
      <c r="C2088" s="104"/>
      <c r="D2088" s="159"/>
      <c r="E2088" s="104"/>
      <c r="F2088" s="158"/>
    </row>
    <row r="2089" spans="3:6" ht="16.5" x14ac:dyDescent="0.25">
      <c r="C2089" s="104"/>
      <c r="D2089" s="159"/>
      <c r="E2089" s="104"/>
      <c r="F2089" s="158"/>
    </row>
    <row r="2090" spans="3:6" ht="16.5" x14ac:dyDescent="0.25">
      <c r="C2090" s="104"/>
      <c r="D2090" s="159"/>
      <c r="E2090" s="104"/>
      <c r="F2090" s="158"/>
    </row>
    <row r="2091" spans="3:6" ht="16.5" x14ac:dyDescent="0.25">
      <c r="C2091" s="104"/>
      <c r="D2091" s="159"/>
      <c r="E2091" s="104"/>
      <c r="F2091" s="158"/>
    </row>
    <row r="2092" spans="3:6" ht="16.5" x14ac:dyDescent="0.25">
      <c r="C2092" s="104"/>
      <c r="D2092" s="159"/>
      <c r="E2092" s="104"/>
      <c r="F2092" s="158"/>
    </row>
    <row r="2093" spans="3:6" ht="16.5" x14ac:dyDescent="0.25">
      <c r="C2093" s="104"/>
      <c r="D2093" s="159"/>
      <c r="E2093" s="104"/>
      <c r="F2093" s="158"/>
    </row>
    <row r="2094" spans="3:6" ht="16.5" x14ac:dyDescent="0.25">
      <c r="C2094" s="104"/>
      <c r="D2094" s="159"/>
      <c r="E2094" s="104"/>
      <c r="F2094" s="158"/>
    </row>
    <row r="2095" spans="3:6" ht="16.5" x14ac:dyDescent="0.25">
      <c r="C2095" s="104"/>
      <c r="D2095" s="159"/>
      <c r="E2095" s="104"/>
      <c r="F2095" s="158"/>
    </row>
    <row r="2096" spans="3:6" ht="16.5" x14ac:dyDescent="0.25">
      <c r="C2096" s="104"/>
      <c r="D2096" s="159"/>
      <c r="E2096" s="104"/>
      <c r="F2096" s="158"/>
    </row>
    <row r="2097" spans="3:6" ht="16.5" x14ac:dyDescent="0.25">
      <c r="C2097" s="104"/>
      <c r="D2097" s="159"/>
      <c r="E2097" s="104"/>
      <c r="F2097" s="158"/>
    </row>
    <row r="2098" spans="3:6" ht="16.5" x14ac:dyDescent="0.25">
      <c r="C2098" s="104"/>
      <c r="D2098" s="159"/>
      <c r="E2098" s="104"/>
      <c r="F2098" s="158"/>
    </row>
    <row r="2099" spans="3:6" ht="16.5" x14ac:dyDescent="0.25">
      <c r="C2099" s="104"/>
      <c r="D2099" s="159"/>
      <c r="E2099" s="104"/>
      <c r="F2099" s="158"/>
    </row>
    <row r="2100" spans="3:6" ht="16.5" x14ac:dyDescent="0.25">
      <c r="C2100" s="104"/>
      <c r="D2100" s="159"/>
      <c r="E2100" s="104"/>
      <c r="F2100" s="158"/>
    </row>
    <row r="2101" spans="3:6" ht="16.5" x14ac:dyDescent="0.25">
      <c r="C2101" s="104"/>
      <c r="D2101" s="159"/>
      <c r="E2101" s="104"/>
      <c r="F2101" s="158"/>
    </row>
    <row r="2102" spans="3:6" ht="16.5" x14ac:dyDescent="0.25">
      <c r="C2102" s="104"/>
      <c r="D2102" s="159"/>
      <c r="E2102" s="104"/>
      <c r="F2102" s="158"/>
    </row>
    <row r="2103" spans="3:6" ht="16.5" x14ac:dyDescent="0.25">
      <c r="C2103" s="104"/>
      <c r="D2103" s="159"/>
      <c r="E2103" s="104"/>
      <c r="F2103" s="158"/>
    </row>
    <row r="2104" spans="3:6" ht="16.5" x14ac:dyDescent="0.25">
      <c r="C2104" s="104"/>
      <c r="D2104" s="159"/>
      <c r="E2104" s="104"/>
      <c r="F2104" s="158"/>
    </row>
    <row r="2105" spans="3:6" ht="16.5" x14ac:dyDescent="0.25">
      <c r="C2105" s="104"/>
      <c r="D2105" s="159"/>
      <c r="E2105" s="104"/>
      <c r="F2105" s="158"/>
    </row>
    <row r="2106" spans="3:6" ht="16.5" x14ac:dyDescent="0.25">
      <c r="C2106" s="104"/>
      <c r="D2106" s="159"/>
      <c r="E2106" s="104"/>
      <c r="F2106" s="158"/>
    </row>
    <row r="2107" spans="3:6" ht="16.5" x14ac:dyDescent="0.25">
      <c r="C2107" s="104"/>
      <c r="D2107" s="159"/>
      <c r="E2107" s="104"/>
      <c r="F2107" s="158"/>
    </row>
    <row r="2108" spans="3:6" ht="16.5" x14ac:dyDescent="0.25">
      <c r="C2108" s="104"/>
      <c r="D2108" s="159"/>
      <c r="E2108" s="104"/>
      <c r="F2108" s="158"/>
    </row>
    <row r="2109" spans="3:6" ht="16.5" x14ac:dyDescent="0.25">
      <c r="C2109" s="104"/>
      <c r="D2109" s="159"/>
      <c r="E2109" s="104"/>
      <c r="F2109" s="158"/>
    </row>
    <row r="2110" spans="3:6" ht="16.5" x14ac:dyDescent="0.25">
      <c r="C2110" s="104"/>
      <c r="D2110" s="159"/>
      <c r="E2110" s="104"/>
      <c r="F2110" s="158"/>
    </row>
    <row r="2111" spans="3:6" ht="16.5" x14ac:dyDescent="0.25">
      <c r="C2111" s="104"/>
      <c r="D2111" s="159"/>
      <c r="E2111" s="104"/>
      <c r="F2111" s="158"/>
    </row>
    <row r="2112" spans="3:6" ht="16.5" x14ac:dyDescent="0.25">
      <c r="C2112" s="104"/>
      <c r="D2112" s="159"/>
      <c r="E2112" s="104"/>
      <c r="F2112" s="158"/>
    </row>
    <row r="2113" spans="3:6" ht="16.5" x14ac:dyDescent="0.25">
      <c r="C2113" s="104"/>
      <c r="D2113" s="159"/>
      <c r="E2113" s="104"/>
      <c r="F2113" s="158"/>
    </row>
    <row r="2114" spans="3:6" ht="16.5" x14ac:dyDescent="0.25">
      <c r="C2114" s="104"/>
      <c r="D2114" s="159"/>
      <c r="E2114" s="104"/>
      <c r="F2114" s="158"/>
    </row>
    <row r="2115" spans="3:6" ht="16.5" x14ac:dyDescent="0.25">
      <c r="C2115" s="104"/>
      <c r="D2115" s="159"/>
      <c r="E2115" s="104"/>
      <c r="F2115" s="158"/>
    </row>
    <row r="2116" spans="3:6" ht="16.5" x14ac:dyDescent="0.25">
      <c r="C2116" s="104"/>
      <c r="D2116" s="159"/>
      <c r="E2116" s="104"/>
      <c r="F2116" s="158"/>
    </row>
    <row r="2117" spans="3:6" ht="16.5" x14ac:dyDescent="0.25">
      <c r="C2117" s="104"/>
      <c r="D2117" s="159"/>
      <c r="E2117" s="104"/>
      <c r="F2117" s="158"/>
    </row>
    <row r="2118" spans="3:6" ht="16.5" x14ac:dyDescent="0.25">
      <c r="C2118" s="104"/>
      <c r="D2118" s="159"/>
      <c r="E2118" s="104"/>
      <c r="F2118" s="158"/>
    </row>
    <row r="2119" spans="3:6" ht="16.5" x14ac:dyDescent="0.25">
      <c r="C2119" s="104"/>
      <c r="D2119" s="159"/>
      <c r="E2119" s="104"/>
      <c r="F2119" s="158"/>
    </row>
    <row r="2120" spans="3:6" ht="16.5" x14ac:dyDescent="0.25">
      <c r="C2120" s="104"/>
      <c r="D2120" s="159"/>
      <c r="E2120" s="104"/>
      <c r="F2120" s="158"/>
    </row>
    <row r="2121" spans="3:6" ht="16.5" x14ac:dyDescent="0.25">
      <c r="C2121" s="104"/>
      <c r="D2121" s="159"/>
      <c r="E2121" s="104"/>
      <c r="F2121" s="158"/>
    </row>
    <row r="2122" spans="3:6" ht="16.5" x14ac:dyDescent="0.25">
      <c r="C2122" s="104"/>
      <c r="D2122" s="159"/>
      <c r="E2122" s="104"/>
      <c r="F2122" s="158"/>
    </row>
    <row r="2123" spans="3:6" ht="16.5" x14ac:dyDescent="0.25">
      <c r="C2123" s="104"/>
      <c r="D2123" s="159"/>
      <c r="E2123" s="104"/>
      <c r="F2123" s="158"/>
    </row>
    <row r="2124" spans="3:6" ht="16.5" x14ac:dyDescent="0.25">
      <c r="C2124" s="104"/>
      <c r="D2124" s="159"/>
      <c r="E2124" s="104"/>
      <c r="F2124" s="158"/>
    </row>
    <row r="2125" spans="3:6" ht="16.5" x14ac:dyDescent="0.25">
      <c r="C2125" s="104"/>
      <c r="D2125" s="159"/>
      <c r="E2125" s="104"/>
      <c r="F2125" s="158"/>
    </row>
    <row r="2126" spans="3:6" ht="16.5" x14ac:dyDescent="0.25">
      <c r="C2126" s="104"/>
      <c r="D2126" s="159"/>
      <c r="E2126" s="104"/>
      <c r="F2126" s="158"/>
    </row>
    <row r="2127" spans="3:6" ht="16.5" x14ac:dyDescent="0.25">
      <c r="C2127" s="104"/>
      <c r="D2127" s="159"/>
      <c r="E2127" s="104"/>
      <c r="F2127" s="158"/>
    </row>
    <row r="2128" spans="3:6" ht="16.5" x14ac:dyDescent="0.25">
      <c r="C2128" s="104"/>
      <c r="D2128" s="159"/>
      <c r="E2128" s="104"/>
      <c r="F2128" s="158"/>
    </row>
    <row r="2129" spans="3:6" ht="16.5" x14ac:dyDescent="0.25">
      <c r="C2129" s="104"/>
      <c r="D2129" s="159"/>
      <c r="E2129" s="104"/>
      <c r="F2129" s="158"/>
    </row>
    <row r="2130" spans="3:6" ht="16.5" x14ac:dyDescent="0.25">
      <c r="C2130" s="104"/>
      <c r="D2130" s="159"/>
      <c r="E2130" s="104"/>
      <c r="F2130" s="158"/>
    </row>
    <row r="2131" spans="3:6" ht="16.5" x14ac:dyDescent="0.25">
      <c r="C2131" s="104"/>
      <c r="D2131" s="159"/>
      <c r="E2131" s="104"/>
      <c r="F2131" s="158"/>
    </row>
    <row r="2132" spans="3:6" ht="16.5" x14ac:dyDescent="0.25">
      <c r="C2132" s="104"/>
      <c r="D2132" s="159"/>
      <c r="E2132" s="104"/>
      <c r="F2132" s="158"/>
    </row>
    <row r="2133" spans="3:6" ht="16.5" x14ac:dyDescent="0.25">
      <c r="C2133" s="104"/>
      <c r="D2133" s="159"/>
      <c r="E2133" s="104"/>
      <c r="F2133" s="158"/>
    </row>
    <row r="2134" spans="3:6" ht="16.5" x14ac:dyDescent="0.25">
      <c r="C2134" s="104"/>
      <c r="D2134" s="159"/>
      <c r="E2134" s="104"/>
      <c r="F2134" s="158"/>
    </row>
    <row r="2135" spans="3:6" ht="16.5" x14ac:dyDescent="0.25">
      <c r="C2135" s="104"/>
      <c r="D2135" s="159"/>
      <c r="E2135" s="104"/>
      <c r="F2135" s="158"/>
    </row>
    <row r="2136" spans="3:6" ht="16.5" x14ac:dyDescent="0.25">
      <c r="C2136" s="104"/>
      <c r="D2136" s="159"/>
      <c r="E2136" s="104"/>
      <c r="F2136" s="158"/>
    </row>
    <row r="2137" spans="3:6" ht="16.5" x14ac:dyDescent="0.25">
      <c r="C2137" s="104"/>
      <c r="D2137" s="159"/>
      <c r="E2137" s="104"/>
      <c r="F2137" s="158"/>
    </row>
    <row r="2138" spans="3:6" ht="16.5" x14ac:dyDescent="0.25">
      <c r="C2138" s="104"/>
      <c r="D2138" s="159"/>
      <c r="E2138" s="104"/>
      <c r="F2138" s="158"/>
    </row>
    <row r="2139" spans="3:6" ht="16.5" x14ac:dyDescent="0.25">
      <c r="C2139" s="104"/>
      <c r="D2139" s="159"/>
      <c r="E2139" s="104"/>
      <c r="F2139" s="158"/>
    </row>
    <row r="2140" spans="3:6" ht="16.5" x14ac:dyDescent="0.25">
      <c r="C2140" s="104"/>
      <c r="D2140" s="159"/>
      <c r="E2140" s="104"/>
      <c r="F2140" s="158"/>
    </row>
    <row r="2141" spans="3:6" ht="16.5" x14ac:dyDescent="0.25">
      <c r="C2141" s="104"/>
      <c r="D2141" s="159"/>
      <c r="E2141" s="104"/>
      <c r="F2141" s="158"/>
    </row>
    <row r="2142" spans="3:6" ht="16.5" x14ac:dyDescent="0.25">
      <c r="C2142" s="104"/>
      <c r="D2142" s="159"/>
      <c r="E2142" s="104"/>
      <c r="F2142" s="158"/>
    </row>
    <row r="2143" spans="3:6" ht="16.5" x14ac:dyDescent="0.25">
      <c r="C2143" s="104"/>
      <c r="D2143" s="159"/>
      <c r="E2143" s="104"/>
      <c r="F2143" s="158"/>
    </row>
    <row r="2144" spans="3:6" ht="16.5" x14ac:dyDescent="0.25">
      <c r="C2144" s="104"/>
      <c r="D2144" s="159"/>
      <c r="E2144" s="104"/>
      <c r="F2144" s="158"/>
    </row>
    <row r="2145" spans="3:6" ht="16.5" x14ac:dyDescent="0.25">
      <c r="C2145" s="104"/>
      <c r="D2145" s="159"/>
      <c r="E2145" s="104"/>
      <c r="F2145" s="158"/>
    </row>
    <row r="2146" spans="3:6" ht="16.5" x14ac:dyDescent="0.25">
      <c r="C2146" s="104"/>
      <c r="D2146" s="159"/>
      <c r="E2146" s="104"/>
      <c r="F2146" s="158"/>
    </row>
    <row r="2147" spans="3:6" ht="16.5" x14ac:dyDescent="0.25">
      <c r="C2147" s="104"/>
      <c r="D2147" s="159"/>
      <c r="E2147" s="104"/>
      <c r="F2147" s="158"/>
    </row>
    <row r="2148" spans="3:6" ht="16.5" x14ac:dyDescent="0.25">
      <c r="C2148" s="104"/>
      <c r="D2148" s="159"/>
      <c r="E2148" s="104"/>
      <c r="F2148" s="158"/>
    </row>
    <row r="2149" spans="3:6" ht="16.5" x14ac:dyDescent="0.25">
      <c r="C2149" s="104"/>
      <c r="D2149" s="159"/>
      <c r="E2149" s="104"/>
      <c r="F2149" s="158"/>
    </row>
    <row r="2150" spans="3:6" ht="16.5" x14ac:dyDescent="0.25">
      <c r="C2150" s="104"/>
      <c r="D2150" s="159"/>
      <c r="E2150" s="104"/>
      <c r="F2150" s="158"/>
    </row>
    <row r="2151" spans="3:6" ht="16.5" x14ac:dyDescent="0.25">
      <c r="C2151" s="104"/>
      <c r="D2151" s="159"/>
      <c r="E2151" s="104"/>
      <c r="F2151" s="158"/>
    </row>
    <row r="2152" spans="3:6" ht="16.5" x14ac:dyDescent="0.25">
      <c r="C2152" s="104"/>
      <c r="D2152" s="159"/>
      <c r="E2152" s="104"/>
      <c r="F2152" s="158"/>
    </row>
    <row r="2153" spans="3:6" ht="16.5" x14ac:dyDescent="0.25">
      <c r="C2153" s="104"/>
      <c r="D2153" s="159"/>
      <c r="E2153" s="104"/>
      <c r="F2153" s="158"/>
    </row>
    <row r="2154" spans="3:6" ht="16.5" x14ac:dyDescent="0.25">
      <c r="C2154" s="104"/>
      <c r="D2154" s="159"/>
      <c r="E2154" s="104"/>
      <c r="F2154" s="158"/>
    </row>
    <row r="2155" spans="3:6" ht="16.5" x14ac:dyDescent="0.25">
      <c r="C2155" s="104"/>
      <c r="D2155" s="159"/>
      <c r="E2155" s="104"/>
      <c r="F2155" s="158"/>
    </row>
    <row r="2156" spans="3:6" ht="16.5" x14ac:dyDescent="0.25">
      <c r="C2156" s="104"/>
      <c r="D2156" s="159"/>
      <c r="E2156" s="104"/>
      <c r="F2156" s="158"/>
    </row>
    <row r="2157" spans="3:6" ht="16.5" x14ac:dyDescent="0.25">
      <c r="C2157" s="104"/>
      <c r="D2157" s="159"/>
      <c r="E2157" s="104"/>
      <c r="F2157" s="158"/>
    </row>
    <row r="2158" spans="3:6" ht="16.5" x14ac:dyDescent="0.25">
      <c r="C2158" s="104"/>
      <c r="D2158" s="159"/>
      <c r="E2158" s="104"/>
      <c r="F2158" s="158"/>
    </row>
    <row r="2159" spans="3:6" ht="16.5" x14ac:dyDescent="0.25">
      <c r="C2159" s="104"/>
      <c r="D2159" s="159"/>
      <c r="E2159" s="104"/>
      <c r="F2159" s="158"/>
    </row>
    <row r="2160" spans="3:6" ht="16.5" x14ac:dyDescent="0.25">
      <c r="C2160" s="104"/>
      <c r="D2160" s="159"/>
      <c r="E2160" s="104"/>
      <c r="F2160" s="158"/>
    </row>
    <row r="2161" spans="3:6" ht="16.5" x14ac:dyDescent="0.25">
      <c r="C2161" s="104"/>
      <c r="D2161" s="159"/>
      <c r="E2161" s="104"/>
      <c r="F2161" s="158"/>
    </row>
    <row r="2162" spans="3:6" ht="16.5" x14ac:dyDescent="0.25">
      <c r="C2162" s="104"/>
      <c r="D2162" s="159"/>
      <c r="E2162" s="104"/>
      <c r="F2162" s="158"/>
    </row>
    <row r="2163" spans="3:6" ht="16.5" x14ac:dyDescent="0.25">
      <c r="C2163" s="104"/>
      <c r="D2163" s="159"/>
      <c r="E2163" s="104"/>
      <c r="F2163" s="158"/>
    </row>
    <row r="2164" spans="3:6" ht="16.5" x14ac:dyDescent="0.25">
      <c r="C2164" s="104"/>
      <c r="D2164" s="159"/>
      <c r="E2164" s="104"/>
      <c r="F2164" s="158"/>
    </row>
    <row r="2165" spans="3:6" ht="16.5" x14ac:dyDescent="0.25">
      <c r="C2165" s="104"/>
      <c r="D2165" s="159"/>
      <c r="E2165" s="104"/>
      <c r="F2165" s="158"/>
    </row>
    <row r="2166" spans="3:6" ht="16.5" x14ac:dyDescent="0.25">
      <c r="C2166" s="104"/>
      <c r="D2166" s="159"/>
      <c r="E2166" s="104"/>
      <c r="F2166" s="158"/>
    </row>
    <row r="2167" spans="3:6" ht="16.5" x14ac:dyDescent="0.25">
      <c r="C2167" s="104"/>
      <c r="D2167" s="159"/>
      <c r="E2167" s="104"/>
      <c r="F2167" s="158"/>
    </row>
    <row r="2168" spans="3:6" ht="16.5" x14ac:dyDescent="0.25">
      <c r="C2168" s="104"/>
      <c r="D2168" s="159"/>
      <c r="E2168" s="104"/>
      <c r="F2168" s="158"/>
    </row>
    <row r="2169" spans="3:6" ht="16.5" x14ac:dyDescent="0.25">
      <c r="C2169" s="104"/>
      <c r="D2169" s="159"/>
      <c r="E2169" s="104"/>
      <c r="F2169" s="158"/>
    </row>
    <row r="2170" spans="3:6" ht="16.5" x14ac:dyDescent="0.25">
      <c r="C2170" s="104"/>
      <c r="D2170" s="159"/>
      <c r="E2170" s="104"/>
      <c r="F2170" s="158"/>
    </row>
    <row r="2171" spans="3:6" ht="16.5" x14ac:dyDescent="0.25">
      <c r="C2171" s="104"/>
      <c r="D2171" s="159"/>
      <c r="E2171" s="104"/>
      <c r="F2171" s="158"/>
    </row>
    <row r="2172" spans="3:6" ht="16.5" x14ac:dyDescent="0.25">
      <c r="C2172" s="104"/>
      <c r="D2172" s="159"/>
      <c r="E2172" s="104"/>
      <c r="F2172" s="158"/>
    </row>
    <row r="2173" spans="3:6" ht="16.5" x14ac:dyDescent="0.25">
      <c r="C2173" s="104"/>
      <c r="D2173" s="159"/>
      <c r="E2173" s="104"/>
      <c r="F2173" s="158"/>
    </row>
    <row r="2174" spans="3:6" ht="16.5" x14ac:dyDescent="0.25">
      <c r="C2174" s="104"/>
      <c r="D2174" s="159"/>
      <c r="E2174" s="104"/>
      <c r="F2174" s="158"/>
    </row>
    <row r="2175" spans="3:6" ht="16.5" x14ac:dyDescent="0.25">
      <c r="C2175" s="104"/>
      <c r="D2175" s="159"/>
      <c r="E2175" s="104"/>
      <c r="F2175" s="158"/>
    </row>
    <row r="2176" spans="3:6" ht="16.5" x14ac:dyDescent="0.25">
      <c r="C2176" s="104"/>
      <c r="D2176" s="159"/>
      <c r="E2176" s="104"/>
      <c r="F2176" s="158"/>
    </row>
    <row r="2177" spans="3:6" ht="16.5" x14ac:dyDescent="0.25">
      <c r="C2177" s="104"/>
      <c r="D2177" s="159"/>
      <c r="E2177" s="104"/>
      <c r="F2177" s="158"/>
    </row>
    <row r="2178" spans="3:6" ht="16.5" x14ac:dyDescent="0.25">
      <c r="C2178" s="104"/>
      <c r="D2178" s="159"/>
      <c r="E2178" s="104"/>
      <c r="F2178" s="158"/>
    </row>
    <row r="2179" spans="3:6" ht="16.5" x14ac:dyDescent="0.25">
      <c r="C2179" s="104"/>
      <c r="D2179" s="159"/>
      <c r="E2179" s="104"/>
      <c r="F2179" s="158"/>
    </row>
    <row r="2180" spans="3:6" ht="16.5" x14ac:dyDescent="0.25">
      <c r="C2180" s="104"/>
      <c r="D2180" s="159"/>
      <c r="E2180" s="104"/>
      <c r="F2180" s="158"/>
    </row>
    <row r="2181" spans="3:6" ht="16.5" x14ac:dyDescent="0.25">
      <c r="C2181" s="104"/>
      <c r="D2181" s="159"/>
      <c r="E2181" s="104"/>
      <c r="F2181" s="158"/>
    </row>
    <row r="2182" spans="3:6" ht="16.5" x14ac:dyDescent="0.25">
      <c r="C2182" s="104"/>
      <c r="D2182" s="159"/>
      <c r="E2182" s="104"/>
      <c r="F2182" s="158"/>
    </row>
    <row r="2183" spans="3:6" ht="16.5" x14ac:dyDescent="0.25">
      <c r="C2183" s="104"/>
      <c r="D2183" s="159"/>
      <c r="E2183" s="104"/>
      <c r="F2183" s="158"/>
    </row>
    <row r="2184" spans="3:6" ht="16.5" x14ac:dyDescent="0.25">
      <c r="C2184" s="104"/>
      <c r="D2184" s="159"/>
      <c r="E2184" s="104"/>
      <c r="F2184" s="158"/>
    </row>
    <row r="2185" spans="3:6" ht="16.5" x14ac:dyDescent="0.25">
      <c r="C2185" s="104"/>
      <c r="D2185" s="159"/>
      <c r="E2185" s="104"/>
      <c r="F2185" s="158"/>
    </row>
    <row r="2186" spans="3:6" ht="16.5" x14ac:dyDescent="0.25">
      <c r="C2186" s="104"/>
      <c r="D2186" s="159"/>
      <c r="E2186" s="104"/>
      <c r="F2186" s="158"/>
    </row>
    <row r="2187" spans="3:6" ht="16.5" x14ac:dyDescent="0.25">
      <c r="C2187" s="104"/>
      <c r="D2187" s="159"/>
      <c r="E2187" s="104"/>
      <c r="F2187" s="158"/>
    </row>
    <row r="2188" spans="3:6" ht="16.5" x14ac:dyDescent="0.25">
      <c r="C2188" s="104"/>
      <c r="D2188" s="159"/>
      <c r="E2188" s="104"/>
      <c r="F2188" s="158"/>
    </row>
    <row r="2189" spans="3:6" ht="16.5" x14ac:dyDescent="0.25">
      <c r="C2189" s="104"/>
      <c r="D2189" s="159"/>
      <c r="E2189" s="104"/>
      <c r="F2189" s="158"/>
    </row>
    <row r="2190" spans="3:6" ht="16.5" x14ac:dyDescent="0.25">
      <c r="C2190" s="104"/>
      <c r="D2190" s="159"/>
      <c r="E2190" s="104"/>
      <c r="F2190" s="158"/>
    </row>
    <row r="2191" spans="3:6" ht="16.5" x14ac:dyDescent="0.25">
      <c r="C2191" s="104"/>
      <c r="D2191" s="159"/>
      <c r="E2191" s="104"/>
      <c r="F2191" s="158"/>
    </row>
    <row r="2192" spans="3:6" ht="16.5" x14ac:dyDescent="0.25">
      <c r="C2192" s="104"/>
      <c r="D2192" s="159"/>
      <c r="E2192" s="104"/>
      <c r="F2192" s="158"/>
    </row>
    <row r="2193" spans="3:6" ht="16.5" x14ac:dyDescent="0.25">
      <c r="C2193" s="104"/>
      <c r="D2193" s="159"/>
      <c r="E2193" s="104"/>
      <c r="F2193" s="158"/>
    </row>
    <row r="2194" spans="3:6" ht="16.5" x14ac:dyDescent="0.25">
      <c r="C2194" s="104"/>
      <c r="D2194" s="159"/>
      <c r="E2194" s="104"/>
      <c r="F2194" s="158"/>
    </row>
    <row r="2195" spans="3:6" ht="16.5" x14ac:dyDescent="0.25">
      <c r="C2195" s="104"/>
      <c r="D2195" s="159"/>
      <c r="E2195" s="104"/>
      <c r="F2195" s="158"/>
    </row>
    <row r="2196" spans="3:6" ht="16.5" x14ac:dyDescent="0.25">
      <c r="C2196" s="104"/>
      <c r="D2196" s="159"/>
      <c r="E2196" s="104"/>
      <c r="F2196" s="158"/>
    </row>
    <row r="2197" spans="3:6" ht="16.5" x14ac:dyDescent="0.25">
      <c r="C2197" s="104"/>
      <c r="D2197" s="159"/>
      <c r="E2197" s="104"/>
      <c r="F2197" s="158"/>
    </row>
    <row r="2198" spans="3:6" ht="16.5" x14ac:dyDescent="0.25">
      <c r="C2198" s="104"/>
      <c r="D2198" s="159"/>
      <c r="E2198" s="104"/>
      <c r="F2198" s="158"/>
    </row>
    <row r="2199" spans="3:6" ht="16.5" x14ac:dyDescent="0.25">
      <c r="C2199" s="104"/>
      <c r="D2199" s="159"/>
      <c r="E2199" s="104"/>
      <c r="F2199" s="158"/>
    </row>
    <row r="2200" spans="3:6" ht="16.5" x14ac:dyDescent="0.25">
      <c r="C2200" s="104"/>
      <c r="D2200" s="159"/>
      <c r="E2200" s="104"/>
      <c r="F2200" s="158"/>
    </row>
    <row r="2201" spans="3:6" ht="16.5" x14ac:dyDescent="0.25">
      <c r="C2201" s="104"/>
      <c r="D2201" s="159"/>
      <c r="E2201" s="104"/>
      <c r="F2201" s="158"/>
    </row>
    <row r="2202" spans="3:6" ht="16.5" x14ac:dyDescent="0.25">
      <c r="C2202" s="104"/>
      <c r="D2202" s="159"/>
      <c r="E2202" s="104"/>
      <c r="F2202" s="158"/>
    </row>
    <row r="2203" spans="3:6" ht="16.5" x14ac:dyDescent="0.25">
      <c r="C2203" s="104"/>
      <c r="D2203" s="159"/>
      <c r="E2203" s="104"/>
      <c r="F2203" s="158"/>
    </row>
    <row r="2204" spans="3:6" ht="16.5" x14ac:dyDescent="0.25">
      <c r="C2204" s="104"/>
      <c r="D2204" s="159"/>
      <c r="E2204" s="104"/>
      <c r="F2204" s="158"/>
    </row>
    <row r="2205" spans="3:6" ht="16.5" x14ac:dyDescent="0.25">
      <c r="C2205" s="104"/>
      <c r="D2205" s="159"/>
      <c r="E2205" s="104"/>
      <c r="F2205" s="158"/>
    </row>
    <row r="2206" spans="3:6" ht="16.5" x14ac:dyDescent="0.25">
      <c r="C2206" s="104"/>
      <c r="D2206" s="159"/>
      <c r="E2206" s="104"/>
      <c r="F2206" s="158"/>
    </row>
    <row r="2207" spans="3:6" ht="16.5" x14ac:dyDescent="0.25">
      <c r="C2207" s="104"/>
      <c r="D2207" s="159"/>
      <c r="E2207" s="104"/>
      <c r="F2207" s="158"/>
    </row>
    <row r="2208" spans="3:6" ht="16.5" x14ac:dyDescent="0.25">
      <c r="C2208" s="104"/>
      <c r="D2208" s="159"/>
      <c r="E2208" s="104"/>
      <c r="F2208" s="158"/>
    </row>
    <row r="2209" spans="3:6" ht="16.5" x14ac:dyDescent="0.25">
      <c r="C2209" s="104"/>
      <c r="D2209" s="159"/>
      <c r="E2209" s="104"/>
      <c r="F2209" s="158"/>
    </row>
    <row r="2210" spans="3:6" ht="16.5" x14ac:dyDescent="0.25">
      <c r="C2210" s="104"/>
      <c r="D2210" s="159"/>
      <c r="E2210" s="104"/>
      <c r="F2210" s="158"/>
    </row>
    <row r="2211" spans="3:6" ht="16.5" x14ac:dyDescent="0.25">
      <c r="C2211" s="104"/>
      <c r="D2211" s="159"/>
      <c r="E2211" s="104"/>
      <c r="F2211" s="158"/>
    </row>
    <row r="2212" spans="3:6" ht="16.5" x14ac:dyDescent="0.25">
      <c r="C2212" s="104"/>
      <c r="D2212" s="159"/>
      <c r="E2212" s="104"/>
      <c r="F2212" s="158"/>
    </row>
    <row r="2213" spans="3:6" ht="16.5" x14ac:dyDescent="0.25">
      <c r="C2213" s="104"/>
      <c r="D2213" s="159"/>
      <c r="E2213" s="104"/>
      <c r="F2213" s="158"/>
    </row>
    <row r="2214" spans="3:6" ht="16.5" x14ac:dyDescent="0.25">
      <c r="C2214" s="104"/>
      <c r="D2214" s="159"/>
      <c r="E2214" s="104"/>
      <c r="F2214" s="158"/>
    </row>
    <row r="2215" spans="3:6" ht="16.5" x14ac:dyDescent="0.25">
      <c r="C2215" s="104"/>
      <c r="D2215" s="159"/>
      <c r="E2215" s="104"/>
      <c r="F2215" s="158"/>
    </row>
    <row r="2216" spans="3:6" ht="16.5" x14ac:dyDescent="0.25">
      <c r="C2216" s="104"/>
      <c r="D2216" s="159"/>
      <c r="E2216" s="104"/>
      <c r="F2216" s="158"/>
    </row>
    <row r="2217" spans="3:6" ht="16.5" x14ac:dyDescent="0.25">
      <c r="C2217" s="104"/>
      <c r="D2217" s="159"/>
      <c r="E2217" s="104"/>
      <c r="F2217" s="158"/>
    </row>
    <row r="2218" spans="3:6" ht="16.5" x14ac:dyDescent="0.25">
      <c r="C2218" s="104"/>
      <c r="D2218" s="159"/>
      <c r="E2218" s="104"/>
      <c r="F2218" s="158"/>
    </row>
    <row r="2219" spans="3:6" ht="16.5" x14ac:dyDescent="0.25">
      <c r="C2219" s="104"/>
      <c r="D2219" s="159"/>
      <c r="E2219" s="104"/>
      <c r="F2219" s="158"/>
    </row>
    <row r="2220" spans="3:6" ht="16.5" x14ac:dyDescent="0.25">
      <c r="C2220" s="104"/>
      <c r="D2220" s="159"/>
      <c r="E2220" s="104"/>
      <c r="F2220" s="158"/>
    </row>
    <row r="2221" spans="3:6" ht="16.5" x14ac:dyDescent="0.25">
      <c r="C2221" s="104"/>
      <c r="D2221" s="159"/>
      <c r="E2221" s="104"/>
      <c r="F2221" s="158"/>
    </row>
    <row r="2222" spans="3:6" ht="16.5" x14ac:dyDescent="0.25">
      <c r="C2222" s="104"/>
      <c r="D2222" s="159"/>
      <c r="E2222" s="104"/>
      <c r="F2222" s="158"/>
    </row>
    <row r="2223" spans="3:6" ht="16.5" x14ac:dyDescent="0.25">
      <c r="C2223" s="104"/>
      <c r="D2223" s="159"/>
      <c r="E2223" s="104"/>
      <c r="F2223" s="158"/>
    </row>
    <row r="2224" spans="3:6" ht="16.5" x14ac:dyDescent="0.25">
      <c r="C2224" s="104"/>
      <c r="D2224" s="159"/>
      <c r="E2224" s="104"/>
      <c r="F2224" s="158"/>
    </row>
    <row r="2225" spans="3:6" ht="16.5" x14ac:dyDescent="0.25">
      <c r="C2225" s="104"/>
      <c r="D2225" s="159"/>
      <c r="E2225" s="104"/>
      <c r="F2225" s="158"/>
    </row>
    <row r="2226" spans="3:6" ht="16.5" x14ac:dyDescent="0.25">
      <c r="C2226" s="104"/>
      <c r="D2226" s="159"/>
      <c r="E2226" s="104"/>
      <c r="F2226" s="158"/>
    </row>
    <row r="2227" spans="3:6" ht="16.5" x14ac:dyDescent="0.25">
      <c r="C2227" s="104"/>
      <c r="D2227" s="159"/>
      <c r="E2227" s="104"/>
      <c r="F2227" s="158"/>
    </row>
    <row r="2228" spans="3:6" ht="16.5" x14ac:dyDescent="0.25">
      <c r="C2228" s="104"/>
      <c r="D2228" s="159"/>
      <c r="E2228" s="104"/>
      <c r="F2228" s="158"/>
    </row>
    <row r="2229" spans="3:6" ht="16.5" x14ac:dyDescent="0.25">
      <c r="C2229" s="104"/>
      <c r="D2229" s="159"/>
      <c r="E2229" s="104"/>
      <c r="F2229" s="158"/>
    </row>
    <row r="2230" spans="3:6" ht="16.5" x14ac:dyDescent="0.25">
      <c r="C2230" s="104"/>
      <c r="D2230" s="159"/>
      <c r="E2230" s="104"/>
      <c r="F2230" s="158"/>
    </row>
    <row r="2231" spans="3:6" ht="16.5" x14ac:dyDescent="0.25">
      <c r="C2231" s="104"/>
      <c r="D2231" s="159"/>
      <c r="E2231" s="104"/>
      <c r="F2231" s="158"/>
    </row>
    <row r="2232" spans="3:6" ht="16.5" x14ac:dyDescent="0.25">
      <c r="C2232" s="104"/>
      <c r="D2232" s="159"/>
      <c r="E2232" s="104"/>
      <c r="F2232" s="158"/>
    </row>
    <row r="2233" spans="3:6" ht="16.5" x14ac:dyDescent="0.25">
      <c r="C2233" s="104"/>
      <c r="D2233" s="159"/>
      <c r="E2233" s="104"/>
      <c r="F2233" s="158"/>
    </row>
    <row r="2234" spans="3:6" ht="16.5" x14ac:dyDescent="0.25">
      <c r="C2234" s="104"/>
      <c r="D2234" s="159"/>
      <c r="E2234" s="104"/>
      <c r="F2234" s="158"/>
    </row>
    <row r="2235" spans="3:6" ht="16.5" x14ac:dyDescent="0.25">
      <c r="C2235" s="104"/>
      <c r="D2235" s="159"/>
      <c r="E2235" s="104"/>
      <c r="F2235" s="158"/>
    </row>
    <row r="2236" spans="3:6" ht="16.5" x14ac:dyDescent="0.25">
      <c r="C2236" s="104"/>
      <c r="D2236" s="159"/>
      <c r="E2236" s="104"/>
      <c r="F2236" s="158"/>
    </row>
    <row r="2237" spans="3:6" ht="16.5" x14ac:dyDescent="0.25">
      <c r="C2237" s="104"/>
      <c r="D2237" s="159"/>
      <c r="E2237" s="104"/>
      <c r="F2237" s="158"/>
    </row>
    <row r="2238" spans="3:6" ht="16.5" x14ac:dyDescent="0.25">
      <c r="C2238" s="104"/>
      <c r="D2238" s="159"/>
      <c r="E2238" s="104"/>
      <c r="F2238" s="158"/>
    </row>
    <row r="2239" spans="3:6" ht="16.5" x14ac:dyDescent="0.25">
      <c r="C2239" s="104"/>
      <c r="D2239" s="159"/>
      <c r="E2239" s="104"/>
      <c r="F2239" s="158"/>
    </row>
    <row r="2240" spans="3:6" ht="16.5" x14ac:dyDescent="0.25">
      <c r="C2240" s="104"/>
      <c r="D2240" s="159"/>
      <c r="E2240" s="104"/>
      <c r="F2240" s="158"/>
    </row>
    <row r="2241" spans="3:6" ht="16.5" x14ac:dyDescent="0.25">
      <c r="C2241" s="104"/>
      <c r="D2241" s="159"/>
      <c r="E2241" s="104"/>
      <c r="F2241" s="158"/>
    </row>
    <row r="2242" spans="3:6" ht="16.5" x14ac:dyDescent="0.25">
      <c r="C2242" s="104"/>
      <c r="D2242" s="159"/>
      <c r="E2242" s="104"/>
      <c r="F2242" s="158"/>
    </row>
    <row r="2243" spans="3:6" ht="16.5" x14ac:dyDescent="0.25">
      <c r="C2243" s="104"/>
      <c r="D2243" s="159"/>
      <c r="E2243" s="104"/>
      <c r="F2243" s="158"/>
    </row>
    <row r="2244" spans="3:6" ht="16.5" x14ac:dyDescent="0.25">
      <c r="C2244" s="104"/>
      <c r="D2244" s="159"/>
      <c r="E2244" s="104"/>
      <c r="F2244" s="158"/>
    </row>
    <row r="2245" spans="3:6" ht="16.5" x14ac:dyDescent="0.25">
      <c r="C2245" s="104"/>
      <c r="D2245" s="159"/>
      <c r="E2245" s="104"/>
      <c r="F2245" s="158"/>
    </row>
    <row r="2246" spans="3:6" ht="16.5" x14ac:dyDescent="0.25">
      <c r="C2246" s="104"/>
      <c r="D2246" s="159"/>
      <c r="E2246" s="104"/>
      <c r="F2246" s="158"/>
    </row>
    <row r="2247" spans="3:6" ht="16.5" x14ac:dyDescent="0.25">
      <c r="C2247" s="104"/>
      <c r="D2247" s="159"/>
      <c r="E2247" s="104"/>
      <c r="F2247" s="158"/>
    </row>
    <row r="2248" spans="3:6" ht="16.5" x14ac:dyDescent="0.25">
      <c r="C2248" s="104"/>
      <c r="D2248" s="159"/>
      <c r="E2248" s="104"/>
      <c r="F2248" s="158"/>
    </row>
    <row r="2249" spans="3:6" ht="16.5" x14ac:dyDescent="0.25">
      <c r="C2249" s="104"/>
      <c r="D2249" s="159"/>
      <c r="E2249" s="104"/>
      <c r="F2249" s="158"/>
    </row>
    <row r="2250" spans="3:6" ht="16.5" x14ac:dyDescent="0.25">
      <c r="C2250" s="104"/>
      <c r="D2250" s="159"/>
      <c r="E2250" s="104"/>
      <c r="F2250" s="158"/>
    </row>
    <row r="2251" spans="3:6" ht="16.5" x14ac:dyDescent="0.25">
      <c r="C2251" s="104"/>
      <c r="D2251" s="159"/>
      <c r="E2251" s="104"/>
      <c r="F2251" s="158"/>
    </row>
    <row r="2252" spans="3:6" ht="16.5" x14ac:dyDescent="0.25">
      <c r="C2252" s="104"/>
      <c r="D2252" s="159"/>
      <c r="E2252" s="104"/>
      <c r="F2252" s="158"/>
    </row>
    <row r="2253" spans="3:6" ht="16.5" x14ac:dyDescent="0.25">
      <c r="C2253" s="104"/>
      <c r="D2253" s="159"/>
      <c r="E2253" s="104"/>
      <c r="F2253" s="158"/>
    </row>
    <row r="2254" spans="3:6" ht="16.5" x14ac:dyDescent="0.25">
      <c r="C2254" s="104"/>
      <c r="D2254" s="159"/>
      <c r="E2254" s="104"/>
      <c r="F2254" s="158"/>
    </row>
    <row r="2255" spans="3:6" ht="16.5" x14ac:dyDescent="0.25">
      <c r="C2255" s="104"/>
      <c r="D2255" s="159"/>
      <c r="E2255" s="104"/>
      <c r="F2255" s="158"/>
    </row>
    <row r="2256" spans="3:6" ht="16.5" x14ac:dyDescent="0.25">
      <c r="C2256" s="104"/>
      <c r="D2256" s="159"/>
      <c r="E2256" s="104"/>
      <c r="F2256" s="158"/>
    </row>
    <row r="2257" spans="3:6" ht="16.5" x14ac:dyDescent="0.25">
      <c r="C2257" s="104"/>
      <c r="D2257" s="159"/>
      <c r="E2257" s="104"/>
      <c r="F2257" s="158"/>
    </row>
    <row r="2258" spans="3:6" ht="16.5" x14ac:dyDescent="0.25">
      <c r="C2258" s="104"/>
      <c r="D2258" s="159"/>
      <c r="E2258" s="104"/>
      <c r="F2258" s="158"/>
    </row>
    <row r="2259" spans="3:6" ht="16.5" x14ac:dyDescent="0.25">
      <c r="C2259" s="104"/>
      <c r="D2259" s="159"/>
      <c r="E2259" s="104"/>
      <c r="F2259" s="158"/>
    </row>
    <row r="2260" spans="3:6" ht="16.5" x14ac:dyDescent="0.25">
      <c r="C2260" s="104"/>
      <c r="D2260" s="159"/>
      <c r="E2260" s="104"/>
      <c r="F2260" s="158"/>
    </row>
    <row r="2261" spans="3:6" ht="16.5" x14ac:dyDescent="0.25">
      <c r="C2261" s="104"/>
      <c r="D2261" s="159"/>
      <c r="E2261" s="104"/>
      <c r="F2261" s="158"/>
    </row>
    <row r="2262" spans="3:6" ht="16.5" x14ac:dyDescent="0.25">
      <c r="C2262" s="104"/>
      <c r="D2262" s="159"/>
      <c r="E2262" s="104"/>
      <c r="F2262" s="158"/>
    </row>
    <row r="2263" spans="3:6" ht="16.5" x14ac:dyDescent="0.25">
      <c r="C2263" s="104"/>
      <c r="D2263" s="159"/>
      <c r="E2263" s="104"/>
      <c r="F2263" s="158"/>
    </row>
    <row r="2264" spans="3:6" ht="16.5" x14ac:dyDescent="0.25">
      <c r="C2264" s="104"/>
      <c r="D2264" s="159"/>
      <c r="E2264" s="104"/>
      <c r="F2264" s="158"/>
    </row>
    <row r="2265" spans="3:6" ht="16.5" x14ac:dyDescent="0.25">
      <c r="C2265" s="104"/>
      <c r="D2265" s="159"/>
      <c r="E2265" s="104"/>
      <c r="F2265" s="158"/>
    </row>
    <row r="2266" spans="3:6" ht="16.5" x14ac:dyDescent="0.25">
      <c r="C2266" s="104"/>
      <c r="D2266" s="159"/>
      <c r="E2266" s="104"/>
      <c r="F2266" s="158"/>
    </row>
    <row r="2267" spans="3:6" ht="16.5" x14ac:dyDescent="0.25">
      <c r="C2267" s="104"/>
      <c r="D2267" s="159"/>
      <c r="E2267" s="104"/>
      <c r="F2267" s="158"/>
    </row>
    <row r="2268" spans="3:6" ht="16.5" x14ac:dyDescent="0.25">
      <c r="C2268" s="104"/>
      <c r="D2268" s="159"/>
      <c r="E2268" s="104"/>
      <c r="F2268" s="158"/>
    </row>
    <row r="2269" spans="3:6" ht="16.5" x14ac:dyDescent="0.25">
      <c r="C2269" s="104"/>
      <c r="D2269" s="159"/>
      <c r="E2269" s="104"/>
      <c r="F2269" s="158"/>
    </row>
    <row r="2270" spans="3:6" ht="16.5" x14ac:dyDescent="0.25">
      <c r="C2270" s="104"/>
      <c r="D2270" s="159"/>
      <c r="E2270" s="104"/>
      <c r="F2270" s="158"/>
    </row>
    <row r="2271" spans="3:6" ht="16.5" x14ac:dyDescent="0.25">
      <c r="C2271" s="104"/>
      <c r="D2271" s="159"/>
      <c r="E2271" s="104"/>
      <c r="F2271" s="158"/>
    </row>
    <row r="2272" spans="3:6" ht="16.5" x14ac:dyDescent="0.25">
      <c r="C2272" s="104"/>
      <c r="D2272" s="159"/>
      <c r="E2272" s="104"/>
      <c r="F2272" s="158"/>
    </row>
    <row r="2273" spans="3:6" ht="16.5" x14ac:dyDescent="0.25">
      <c r="C2273" s="104"/>
      <c r="D2273" s="159"/>
      <c r="E2273" s="104"/>
      <c r="F2273" s="158"/>
    </row>
    <row r="2274" spans="3:6" ht="16.5" x14ac:dyDescent="0.25">
      <c r="C2274" s="104"/>
      <c r="D2274" s="159"/>
      <c r="E2274" s="104"/>
      <c r="F2274" s="158"/>
    </row>
    <row r="2275" spans="3:6" ht="16.5" x14ac:dyDescent="0.25">
      <c r="C2275" s="104"/>
      <c r="D2275" s="159"/>
      <c r="E2275" s="104"/>
      <c r="F2275" s="158"/>
    </row>
    <row r="2276" spans="3:6" ht="16.5" x14ac:dyDescent="0.25">
      <c r="C2276" s="104"/>
      <c r="D2276" s="159"/>
      <c r="E2276" s="104"/>
      <c r="F2276" s="158"/>
    </row>
    <row r="2277" spans="3:6" ht="16.5" x14ac:dyDescent="0.25">
      <c r="C2277" s="104"/>
      <c r="D2277" s="159"/>
      <c r="E2277" s="104"/>
      <c r="F2277" s="158"/>
    </row>
    <row r="2278" spans="3:6" ht="16.5" x14ac:dyDescent="0.25">
      <c r="C2278" s="104"/>
      <c r="D2278" s="159"/>
      <c r="E2278" s="104"/>
      <c r="F2278" s="158"/>
    </row>
    <row r="2279" spans="3:6" ht="16.5" x14ac:dyDescent="0.25">
      <c r="C2279" s="104"/>
      <c r="D2279" s="159"/>
      <c r="E2279" s="104"/>
      <c r="F2279" s="158"/>
    </row>
    <row r="2280" spans="3:6" ht="16.5" x14ac:dyDescent="0.25">
      <c r="C2280" s="104"/>
      <c r="D2280" s="159"/>
      <c r="E2280" s="104"/>
      <c r="F2280" s="158"/>
    </row>
    <row r="2281" spans="3:6" ht="16.5" x14ac:dyDescent="0.25">
      <c r="C2281" s="104"/>
      <c r="D2281" s="159"/>
      <c r="E2281" s="104"/>
      <c r="F2281" s="158"/>
    </row>
    <row r="2282" spans="3:6" ht="16.5" x14ac:dyDescent="0.25">
      <c r="C2282" s="104"/>
      <c r="D2282" s="159"/>
      <c r="E2282" s="104"/>
      <c r="F2282" s="158"/>
    </row>
    <row r="2283" spans="3:6" ht="16.5" x14ac:dyDescent="0.25">
      <c r="C2283" s="104"/>
      <c r="D2283" s="159"/>
      <c r="E2283" s="104"/>
      <c r="F2283" s="158"/>
    </row>
    <row r="2284" spans="3:6" ht="16.5" x14ac:dyDescent="0.25">
      <c r="C2284" s="104"/>
      <c r="D2284" s="159"/>
      <c r="E2284" s="104"/>
      <c r="F2284" s="158"/>
    </row>
    <row r="2285" spans="3:6" ht="16.5" x14ac:dyDescent="0.25">
      <c r="C2285" s="104"/>
      <c r="D2285" s="159"/>
      <c r="E2285" s="104"/>
      <c r="F2285" s="158"/>
    </row>
    <row r="2286" spans="3:6" ht="16.5" x14ac:dyDescent="0.25">
      <c r="C2286" s="104"/>
      <c r="D2286" s="159"/>
      <c r="E2286" s="104"/>
      <c r="F2286" s="158"/>
    </row>
    <row r="2287" spans="3:6" ht="16.5" x14ac:dyDescent="0.25">
      <c r="C2287" s="104"/>
      <c r="D2287" s="159"/>
      <c r="E2287" s="104"/>
      <c r="F2287" s="158"/>
    </row>
    <row r="2288" spans="3:6" ht="16.5" x14ac:dyDescent="0.25">
      <c r="C2288" s="104"/>
      <c r="D2288" s="159"/>
      <c r="E2288" s="104"/>
      <c r="F2288" s="158"/>
    </row>
    <row r="2289" spans="3:6" ht="16.5" x14ac:dyDescent="0.25">
      <c r="C2289" s="104"/>
      <c r="D2289" s="159"/>
      <c r="E2289" s="104"/>
      <c r="F2289" s="158"/>
    </row>
    <row r="2290" spans="3:6" ht="16.5" x14ac:dyDescent="0.25">
      <c r="C2290" s="104"/>
      <c r="D2290" s="159"/>
      <c r="E2290" s="104"/>
      <c r="F2290" s="158"/>
    </row>
    <row r="2291" spans="3:6" ht="16.5" x14ac:dyDescent="0.25">
      <c r="C2291" s="104"/>
      <c r="D2291" s="159"/>
      <c r="E2291" s="104"/>
      <c r="F2291" s="158"/>
    </row>
    <row r="2292" spans="3:6" ht="16.5" x14ac:dyDescent="0.25">
      <c r="C2292" s="104"/>
      <c r="D2292" s="159"/>
      <c r="E2292" s="104"/>
      <c r="F2292" s="158"/>
    </row>
    <row r="2293" spans="3:6" ht="16.5" x14ac:dyDescent="0.25">
      <c r="C2293" s="104"/>
      <c r="D2293" s="159"/>
      <c r="E2293" s="104"/>
      <c r="F2293" s="158"/>
    </row>
    <row r="2294" spans="3:6" ht="16.5" x14ac:dyDescent="0.25">
      <c r="C2294" s="104"/>
      <c r="D2294" s="159"/>
      <c r="E2294" s="104"/>
      <c r="F2294" s="158"/>
    </row>
    <row r="2295" spans="3:6" ht="16.5" x14ac:dyDescent="0.25">
      <c r="C2295" s="104"/>
      <c r="D2295" s="159"/>
      <c r="E2295" s="104"/>
      <c r="F2295" s="158"/>
    </row>
    <row r="2296" spans="3:6" ht="16.5" x14ac:dyDescent="0.25">
      <c r="C2296" s="104"/>
      <c r="D2296" s="159"/>
      <c r="E2296" s="104"/>
      <c r="F2296" s="158"/>
    </row>
    <row r="2297" spans="3:6" ht="16.5" x14ac:dyDescent="0.25">
      <c r="C2297" s="104"/>
      <c r="D2297" s="159"/>
      <c r="E2297" s="104"/>
      <c r="F2297" s="158"/>
    </row>
    <row r="2298" spans="3:6" ht="16.5" x14ac:dyDescent="0.25">
      <c r="C2298" s="104"/>
      <c r="D2298" s="159"/>
      <c r="E2298" s="104"/>
      <c r="F2298" s="158"/>
    </row>
    <row r="2299" spans="3:6" ht="16.5" x14ac:dyDescent="0.25">
      <c r="C2299" s="104"/>
      <c r="D2299" s="159"/>
      <c r="E2299" s="104"/>
      <c r="F2299" s="158"/>
    </row>
    <row r="2300" spans="3:6" ht="16.5" x14ac:dyDescent="0.25">
      <c r="C2300" s="104"/>
      <c r="D2300" s="159"/>
      <c r="E2300" s="104"/>
      <c r="F2300" s="158"/>
    </row>
    <row r="2301" spans="3:6" ht="16.5" x14ac:dyDescent="0.25">
      <c r="C2301" s="104"/>
      <c r="D2301" s="159"/>
      <c r="E2301" s="104"/>
      <c r="F2301" s="158"/>
    </row>
    <row r="2302" spans="3:6" ht="16.5" x14ac:dyDescent="0.25">
      <c r="C2302" s="104"/>
      <c r="D2302" s="159"/>
      <c r="E2302" s="104"/>
      <c r="F2302" s="158"/>
    </row>
    <row r="2303" spans="3:6" ht="16.5" x14ac:dyDescent="0.25">
      <c r="C2303" s="104"/>
      <c r="D2303" s="159"/>
      <c r="E2303" s="104"/>
      <c r="F2303" s="158"/>
    </row>
    <row r="2304" spans="3:6" ht="16.5" x14ac:dyDescent="0.25">
      <c r="C2304" s="104"/>
      <c r="D2304" s="159"/>
      <c r="E2304" s="104"/>
      <c r="F2304" s="158"/>
    </row>
    <row r="2305" spans="3:6" ht="16.5" x14ac:dyDescent="0.25">
      <c r="C2305" s="104"/>
      <c r="D2305" s="159"/>
      <c r="E2305" s="104"/>
      <c r="F2305" s="158"/>
    </row>
    <row r="2306" spans="3:6" ht="16.5" x14ac:dyDescent="0.25">
      <c r="C2306" s="104"/>
      <c r="D2306" s="159"/>
      <c r="E2306" s="104"/>
      <c r="F2306" s="158"/>
    </row>
    <row r="2307" spans="3:6" ht="16.5" x14ac:dyDescent="0.25">
      <c r="C2307" s="104"/>
      <c r="D2307" s="159"/>
      <c r="E2307" s="104"/>
      <c r="F2307" s="158"/>
    </row>
    <row r="2308" spans="3:6" ht="16.5" x14ac:dyDescent="0.25">
      <c r="C2308" s="104"/>
      <c r="D2308" s="159"/>
      <c r="E2308" s="104"/>
      <c r="F2308" s="158"/>
    </row>
    <row r="2309" spans="3:6" ht="16.5" x14ac:dyDescent="0.25">
      <c r="C2309" s="104"/>
      <c r="D2309" s="159"/>
      <c r="E2309" s="104"/>
      <c r="F2309" s="158"/>
    </row>
    <row r="2310" spans="3:6" ht="16.5" x14ac:dyDescent="0.25">
      <c r="C2310" s="104"/>
      <c r="D2310" s="159"/>
      <c r="E2310" s="104"/>
      <c r="F2310" s="158"/>
    </row>
    <row r="2311" spans="3:6" ht="16.5" x14ac:dyDescent="0.25">
      <c r="C2311" s="104"/>
      <c r="D2311" s="159"/>
      <c r="E2311" s="104"/>
      <c r="F2311" s="158"/>
    </row>
    <row r="2312" spans="3:6" ht="16.5" x14ac:dyDescent="0.25">
      <c r="C2312" s="104"/>
      <c r="D2312" s="159"/>
      <c r="E2312" s="104"/>
      <c r="F2312" s="158"/>
    </row>
    <row r="2313" spans="3:6" ht="16.5" x14ac:dyDescent="0.25">
      <c r="C2313" s="104"/>
      <c r="D2313" s="159"/>
      <c r="E2313" s="104"/>
      <c r="F2313" s="158"/>
    </row>
    <row r="2314" spans="3:6" ht="16.5" x14ac:dyDescent="0.25">
      <c r="C2314" s="104"/>
      <c r="D2314" s="159"/>
      <c r="E2314" s="104"/>
      <c r="F2314" s="158"/>
    </row>
    <row r="2315" spans="3:6" ht="16.5" x14ac:dyDescent="0.25">
      <c r="C2315" s="104"/>
      <c r="D2315" s="159"/>
      <c r="E2315" s="104"/>
      <c r="F2315" s="158"/>
    </row>
    <row r="2316" spans="3:6" ht="16.5" x14ac:dyDescent="0.25">
      <c r="C2316" s="104"/>
      <c r="D2316" s="159"/>
      <c r="E2316" s="104"/>
      <c r="F2316" s="158"/>
    </row>
    <row r="2317" spans="3:6" ht="16.5" x14ac:dyDescent="0.25">
      <c r="C2317" s="104"/>
      <c r="D2317" s="159"/>
      <c r="E2317" s="104"/>
      <c r="F2317" s="158"/>
    </row>
    <row r="2318" spans="3:6" ht="16.5" x14ac:dyDescent="0.25">
      <c r="C2318" s="104"/>
      <c r="D2318" s="159"/>
      <c r="E2318" s="104"/>
      <c r="F2318" s="158"/>
    </row>
    <row r="2319" spans="3:6" ht="16.5" x14ac:dyDescent="0.25">
      <c r="C2319" s="104"/>
      <c r="D2319" s="159"/>
      <c r="E2319" s="104"/>
      <c r="F2319" s="158"/>
    </row>
    <row r="2320" spans="3:6" ht="16.5" x14ac:dyDescent="0.25">
      <c r="C2320" s="104"/>
      <c r="D2320" s="159"/>
      <c r="E2320" s="104"/>
      <c r="F2320" s="158"/>
    </row>
    <row r="2321" spans="3:6" ht="16.5" x14ac:dyDescent="0.25">
      <c r="C2321" s="104"/>
      <c r="D2321" s="159"/>
      <c r="E2321" s="104"/>
      <c r="F2321" s="158"/>
    </row>
    <row r="2322" spans="3:6" ht="16.5" x14ac:dyDescent="0.25">
      <c r="C2322" s="104"/>
      <c r="D2322" s="159"/>
      <c r="E2322" s="104"/>
      <c r="F2322" s="158"/>
    </row>
    <row r="2323" spans="3:6" ht="16.5" x14ac:dyDescent="0.25">
      <c r="C2323" s="104"/>
      <c r="D2323" s="159"/>
      <c r="E2323" s="104"/>
      <c r="F2323" s="158"/>
    </row>
    <row r="2324" spans="3:6" ht="16.5" x14ac:dyDescent="0.25">
      <c r="C2324" s="104"/>
      <c r="D2324" s="159"/>
      <c r="E2324" s="104"/>
      <c r="F2324" s="158"/>
    </row>
    <row r="2325" spans="3:6" ht="16.5" x14ac:dyDescent="0.25">
      <c r="C2325" s="104"/>
      <c r="D2325" s="159"/>
      <c r="E2325" s="104"/>
      <c r="F2325" s="158"/>
    </row>
    <row r="2326" spans="3:6" ht="16.5" x14ac:dyDescent="0.25">
      <c r="C2326" s="104"/>
      <c r="D2326" s="159"/>
      <c r="E2326" s="104"/>
      <c r="F2326" s="158"/>
    </row>
    <row r="2327" spans="3:6" ht="16.5" x14ac:dyDescent="0.25">
      <c r="C2327" s="104"/>
      <c r="D2327" s="159"/>
      <c r="E2327" s="104"/>
      <c r="F2327" s="158"/>
    </row>
    <row r="2328" spans="3:6" ht="16.5" x14ac:dyDescent="0.25">
      <c r="C2328" s="104"/>
      <c r="D2328" s="159"/>
      <c r="E2328" s="104"/>
      <c r="F2328" s="158"/>
    </row>
    <row r="2329" spans="3:6" ht="16.5" x14ac:dyDescent="0.25">
      <c r="C2329" s="104"/>
      <c r="D2329" s="159"/>
      <c r="E2329" s="104"/>
      <c r="F2329" s="158"/>
    </row>
    <row r="2330" spans="3:6" ht="16.5" x14ac:dyDescent="0.25">
      <c r="C2330" s="104"/>
      <c r="D2330" s="159"/>
      <c r="E2330" s="104"/>
      <c r="F2330" s="158"/>
    </row>
    <row r="2331" spans="3:6" ht="16.5" x14ac:dyDescent="0.25">
      <c r="C2331" s="104"/>
      <c r="D2331" s="159"/>
      <c r="E2331" s="104"/>
      <c r="F2331" s="158"/>
    </row>
    <row r="2332" spans="3:6" ht="16.5" x14ac:dyDescent="0.25">
      <c r="C2332" s="104"/>
      <c r="D2332" s="159"/>
      <c r="E2332" s="104"/>
      <c r="F2332" s="158"/>
    </row>
    <row r="2333" spans="3:6" ht="16.5" x14ac:dyDescent="0.25">
      <c r="C2333" s="104"/>
      <c r="D2333" s="159"/>
      <c r="E2333" s="104"/>
      <c r="F2333" s="158"/>
    </row>
    <row r="2334" spans="3:6" ht="16.5" x14ac:dyDescent="0.25">
      <c r="C2334" s="104"/>
      <c r="D2334" s="159"/>
      <c r="E2334" s="104"/>
      <c r="F2334" s="158"/>
    </row>
    <row r="2335" spans="3:6" ht="16.5" x14ac:dyDescent="0.25">
      <c r="C2335" s="104"/>
      <c r="D2335" s="159"/>
      <c r="E2335" s="104"/>
      <c r="F2335" s="158"/>
    </row>
    <row r="2336" spans="3:6" ht="16.5" x14ac:dyDescent="0.25">
      <c r="C2336" s="104"/>
      <c r="D2336" s="159"/>
      <c r="E2336" s="104"/>
      <c r="F2336" s="158"/>
    </row>
    <row r="2337" spans="3:6" ht="16.5" x14ac:dyDescent="0.25">
      <c r="C2337" s="104"/>
      <c r="D2337" s="159"/>
      <c r="E2337" s="104"/>
      <c r="F2337" s="158"/>
    </row>
    <row r="2338" spans="3:6" ht="16.5" x14ac:dyDescent="0.25">
      <c r="C2338" s="104"/>
      <c r="D2338" s="159"/>
      <c r="E2338" s="104"/>
      <c r="F2338" s="158"/>
    </row>
    <row r="2339" spans="3:6" ht="16.5" x14ac:dyDescent="0.25">
      <c r="C2339" s="104"/>
      <c r="D2339" s="159"/>
      <c r="E2339" s="104"/>
      <c r="F2339" s="158"/>
    </row>
    <row r="2340" spans="3:6" ht="16.5" x14ac:dyDescent="0.25">
      <c r="C2340" s="104"/>
      <c r="D2340" s="159"/>
      <c r="E2340" s="104"/>
      <c r="F2340" s="158"/>
    </row>
    <row r="2341" spans="3:6" ht="16.5" x14ac:dyDescent="0.25">
      <c r="C2341" s="104"/>
      <c r="D2341" s="159"/>
      <c r="E2341" s="104"/>
      <c r="F2341" s="158"/>
    </row>
    <row r="2342" spans="3:6" ht="16.5" x14ac:dyDescent="0.25">
      <c r="C2342" s="104"/>
      <c r="D2342" s="159"/>
      <c r="E2342" s="104"/>
      <c r="F2342" s="158"/>
    </row>
    <row r="2343" spans="3:6" ht="16.5" x14ac:dyDescent="0.25">
      <c r="C2343" s="104"/>
      <c r="D2343" s="159"/>
      <c r="E2343" s="104"/>
      <c r="F2343" s="158"/>
    </row>
    <row r="2344" spans="3:6" ht="16.5" x14ac:dyDescent="0.25">
      <c r="C2344" s="104"/>
      <c r="D2344" s="159"/>
      <c r="E2344" s="104"/>
      <c r="F2344" s="158"/>
    </row>
    <row r="2345" spans="3:6" ht="16.5" x14ac:dyDescent="0.25">
      <c r="C2345" s="104"/>
      <c r="D2345" s="159"/>
      <c r="E2345" s="104"/>
      <c r="F2345" s="158"/>
    </row>
    <row r="2346" spans="3:6" ht="16.5" x14ac:dyDescent="0.25">
      <c r="C2346" s="104"/>
      <c r="D2346" s="159"/>
      <c r="E2346" s="104"/>
      <c r="F2346" s="158"/>
    </row>
    <row r="2347" spans="3:6" ht="16.5" x14ac:dyDescent="0.25">
      <c r="C2347" s="104"/>
      <c r="D2347" s="159"/>
      <c r="E2347" s="104"/>
      <c r="F2347" s="158"/>
    </row>
    <row r="2348" spans="3:6" ht="16.5" x14ac:dyDescent="0.25">
      <c r="C2348" s="104"/>
      <c r="D2348" s="159"/>
      <c r="E2348" s="104"/>
      <c r="F2348" s="158"/>
    </row>
    <row r="2349" spans="3:6" ht="16.5" x14ac:dyDescent="0.25">
      <c r="C2349" s="104"/>
      <c r="D2349" s="159"/>
      <c r="E2349" s="104"/>
      <c r="F2349" s="158"/>
    </row>
    <row r="2350" spans="3:6" ht="16.5" x14ac:dyDescent="0.25">
      <c r="C2350" s="104"/>
      <c r="D2350" s="159"/>
      <c r="E2350" s="104"/>
      <c r="F2350" s="158"/>
    </row>
    <row r="2351" spans="3:6" ht="16.5" x14ac:dyDescent="0.25">
      <c r="C2351" s="104"/>
      <c r="D2351" s="159"/>
      <c r="E2351" s="104"/>
      <c r="F2351" s="158"/>
    </row>
    <row r="2352" spans="3:6" ht="16.5" x14ac:dyDescent="0.25">
      <c r="C2352" s="104"/>
      <c r="D2352" s="159"/>
      <c r="E2352" s="104"/>
      <c r="F2352" s="158"/>
    </row>
    <row r="2353" spans="3:6" ht="16.5" x14ac:dyDescent="0.25">
      <c r="C2353" s="104"/>
      <c r="D2353" s="159"/>
      <c r="E2353" s="104"/>
      <c r="F2353" s="158"/>
    </row>
    <row r="2354" spans="3:6" ht="16.5" x14ac:dyDescent="0.25">
      <c r="C2354" s="104"/>
      <c r="D2354" s="159"/>
      <c r="E2354" s="104"/>
      <c r="F2354" s="158"/>
    </row>
    <row r="2355" spans="3:6" ht="16.5" x14ac:dyDescent="0.25">
      <c r="C2355" s="104"/>
      <c r="D2355" s="159"/>
      <c r="E2355" s="104"/>
      <c r="F2355" s="158"/>
    </row>
    <row r="2356" spans="3:6" ht="16.5" x14ac:dyDescent="0.25">
      <c r="C2356" s="104"/>
      <c r="D2356" s="159"/>
      <c r="E2356" s="104"/>
      <c r="F2356" s="158"/>
    </row>
    <row r="2357" spans="3:6" ht="16.5" x14ac:dyDescent="0.25">
      <c r="C2357" s="104"/>
      <c r="D2357" s="159"/>
      <c r="E2357" s="104"/>
      <c r="F2357" s="158"/>
    </row>
    <row r="2358" spans="3:6" ht="16.5" x14ac:dyDescent="0.25">
      <c r="C2358" s="104"/>
      <c r="D2358" s="159"/>
      <c r="E2358" s="104"/>
      <c r="F2358" s="158"/>
    </row>
    <row r="2359" spans="3:6" ht="16.5" x14ac:dyDescent="0.25">
      <c r="C2359" s="104"/>
      <c r="D2359" s="159"/>
      <c r="E2359" s="104"/>
      <c r="F2359" s="158"/>
    </row>
    <row r="2360" spans="3:6" ht="16.5" x14ac:dyDescent="0.25">
      <c r="C2360" s="104"/>
      <c r="D2360" s="159"/>
      <c r="E2360" s="104"/>
      <c r="F2360" s="158"/>
    </row>
    <row r="2361" spans="3:6" ht="16.5" x14ac:dyDescent="0.25">
      <c r="C2361" s="104"/>
      <c r="D2361" s="159"/>
      <c r="E2361" s="104"/>
      <c r="F2361" s="158"/>
    </row>
    <row r="2362" spans="3:6" ht="16.5" x14ac:dyDescent="0.25">
      <c r="C2362" s="104"/>
      <c r="D2362" s="159"/>
      <c r="E2362" s="104"/>
      <c r="F2362" s="158"/>
    </row>
    <row r="2363" spans="3:6" ht="16.5" x14ac:dyDescent="0.25">
      <c r="C2363" s="104"/>
      <c r="D2363" s="159"/>
      <c r="E2363" s="104"/>
      <c r="F2363" s="158"/>
    </row>
    <row r="2364" spans="3:6" ht="16.5" x14ac:dyDescent="0.25">
      <c r="C2364" s="104"/>
      <c r="D2364" s="159"/>
      <c r="E2364" s="104"/>
      <c r="F2364" s="158"/>
    </row>
    <row r="2365" spans="3:6" ht="16.5" x14ac:dyDescent="0.25">
      <c r="C2365" s="104"/>
      <c r="D2365" s="159"/>
      <c r="E2365" s="104"/>
      <c r="F2365" s="158"/>
    </row>
    <row r="2366" spans="3:6" ht="16.5" x14ac:dyDescent="0.25">
      <c r="C2366" s="104"/>
      <c r="D2366" s="159"/>
      <c r="E2366" s="104"/>
      <c r="F2366" s="158"/>
    </row>
    <row r="2367" spans="3:6" ht="16.5" x14ac:dyDescent="0.25">
      <c r="C2367" s="104"/>
      <c r="D2367" s="159"/>
      <c r="E2367" s="104"/>
      <c r="F2367" s="158"/>
    </row>
    <row r="2368" spans="3:6" ht="16.5" x14ac:dyDescent="0.25">
      <c r="C2368" s="104"/>
      <c r="D2368" s="159"/>
      <c r="E2368" s="104"/>
      <c r="F2368" s="158"/>
    </row>
    <row r="2369" spans="3:6" ht="16.5" x14ac:dyDescent="0.25">
      <c r="C2369" s="104"/>
      <c r="D2369" s="159"/>
      <c r="E2369" s="104"/>
      <c r="F2369" s="158"/>
    </row>
    <row r="2370" spans="3:6" ht="16.5" x14ac:dyDescent="0.25">
      <c r="C2370" s="104"/>
      <c r="D2370" s="159"/>
      <c r="E2370" s="104"/>
      <c r="F2370" s="158"/>
    </row>
    <row r="2371" spans="3:6" ht="16.5" x14ac:dyDescent="0.25">
      <c r="C2371" s="104"/>
      <c r="D2371" s="159"/>
      <c r="E2371" s="104"/>
      <c r="F2371" s="158"/>
    </row>
    <row r="2372" spans="3:6" ht="16.5" x14ac:dyDescent="0.25">
      <c r="C2372" s="104"/>
      <c r="D2372" s="159"/>
      <c r="E2372" s="104"/>
      <c r="F2372" s="158"/>
    </row>
    <row r="2373" spans="3:6" ht="16.5" x14ac:dyDescent="0.25">
      <c r="C2373" s="104"/>
      <c r="D2373" s="159"/>
      <c r="E2373" s="104"/>
      <c r="F2373" s="158"/>
    </row>
    <row r="2374" spans="3:6" ht="16.5" x14ac:dyDescent="0.25">
      <c r="C2374" s="104"/>
      <c r="D2374" s="159"/>
      <c r="E2374" s="104"/>
      <c r="F2374" s="158"/>
    </row>
    <row r="2375" spans="3:6" ht="16.5" x14ac:dyDescent="0.25">
      <c r="C2375" s="104"/>
      <c r="D2375" s="159"/>
      <c r="E2375" s="104"/>
      <c r="F2375" s="158"/>
    </row>
    <row r="2376" spans="3:6" ht="16.5" x14ac:dyDescent="0.25">
      <c r="C2376" s="104"/>
      <c r="D2376" s="159"/>
      <c r="E2376" s="104"/>
      <c r="F2376" s="158"/>
    </row>
    <row r="2377" spans="3:6" ht="16.5" x14ac:dyDescent="0.25">
      <c r="C2377" s="104"/>
      <c r="D2377" s="159"/>
      <c r="E2377" s="104"/>
      <c r="F2377" s="158"/>
    </row>
    <row r="2378" spans="3:6" ht="16.5" x14ac:dyDescent="0.25">
      <c r="C2378" s="104"/>
      <c r="D2378" s="159"/>
      <c r="E2378" s="104"/>
      <c r="F2378" s="158"/>
    </row>
    <row r="2379" spans="3:6" ht="16.5" x14ac:dyDescent="0.25">
      <c r="C2379" s="104"/>
      <c r="D2379" s="159"/>
      <c r="E2379" s="104"/>
      <c r="F2379" s="158"/>
    </row>
    <row r="2380" spans="3:6" ht="16.5" x14ac:dyDescent="0.25">
      <c r="C2380" s="104"/>
      <c r="D2380" s="159"/>
      <c r="E2380" s="104"/>
      <c r="F2380" s="158"/>
    </row>
    <row r="2381" spans="3:6" ht="16.5" x14ac:dyDescent="0.25">
      <c r="C2381" s="104"/>
      <c r="D2381" s="159"/>
      <c r="E2381" s="104"/>
      <c r="F2381" s="158"/>
    </row>
    <row r="2382" spans="3:6" ht="16.5" x14ac:dyDescent="0.25">
      <c r="C2382" s="104"/>
      <c r="D2382" s="159"/>
      <c r="E2382" s="104"/>
      <c r="F2382" s="158"/>
    </row>
    <row r="2383" spans="3:6" ht="16.5" x14ac:dyDescent="0.25">
      <c r="C2383" s="104"/>
      <c r="D2383" s="159"/>
      <c r="E2383" s="104"/>
      <c r="F2383" s="158"/>
    </row>
    <row r="2384" spans="3:6" ht="16.5" x14ac:dyDescent="0.25">
      <c r="C2384" s="104"/>
      <c r="D2384" s="159"/>
      <c r="E2384" s="104"/>
      <c r="F2384" s="158"/>
    </row>
    <row r="2385" spans="3:6" ht="16.5" x14ac:dyDescent="0.25">
      <c r="C2385" s="104"/>
      <c r="D2385" s="159"/>
      <c r="E2385" s="104"/>
      <c r="F2385" s="158"/>
    </row>
    <row r="2386" spans="3:6" ht="16.5" x14ac:dyDescent="0.25">
      <c r="C2386" s="104"/>
      <c r="D2386" s="159"/>
      <c r="E2386" s="104"/>
      <c r="F2386" s="158"/>
    </row>
    <row r="2387" spans="3:6" ht="16.5" x14ac:dyDescent="0.25">
      <c r="C2387" s="104"/>
      <c r="D2387" s="159"/>
      <c r="E2387" s="104"/>
      <c r="F2387" s="158"/>
    </row>
    <row r="2388" spans="3:6" ht="16.5" x14ac:dyDescent="0.25">
      <c r="C2388" s="104"/>
      <c r="D2388" s="159"/>
      <c r="E2388" s="104"/>
      <c r="F2388" s="158"/>
    </row>
    <row r="2389" spans="3:6" ht="16.5" x14ac:dyDescent="0.25">
      <c r="C2389" s="104"/>
      <c r="D2389" s="159"/>
      <c r="E2389" s="104"/>
      <c r="F2389" s="158"/>
    </row>
    <row r="2390" spans="3:6" ht="16.5" x14ac:dyDescent="0.25">
      <c r="C2390" s="104"/>
      <c r="D2390" s="159"/>
      <c r="E2390" s="104"/>
      <c r="F2390" s="158"/>
    </row>
    <row r="2391" spans="3:6" ht="16.5" x14ac:dyDescent="0.25">
      <c r="C2391" s="104"/>
      <c r="D2391" s="159"/>
      <c r="E2391" s="104"/>
      <c r="F2391" s="158"/>
    </row>
    <row r="2392" spans="3:6" ht="16.5" x14ac:dyDescent="0.25">
      <c r="C2392" s="104"/>
      <c r="D2392" s="159"/>
      <c r="E2392" s="104"/>
      <c r="F2392" s="158"/>
    </row>
    <row r="2393" spans="3:6" ht="16.5" x14ac:dyDescent="0.25">
      <c r="C2393" s="104"/>
      <c r="D2393" s="159"/>
      <c r="E2393" s="104"/>
      <c r="F2393" s="158"/>
    </row>
    <row r="2394" spans="3:6" ht="16.5" x14ac:dyDescent="0.25">
      <c r="C2394" s="104"/>
      <c r="D2394" s="159"/>
      <c r="E2394" s="104"/>
      <c r="F2394" s="158"/>
    </row>
    <row r="2395" spans="3:6" ht="16.5" x14ac:dyDescent="0.25">
      <c r="C2395" s="104"/>
      <c r="D2395" s="159"/>
      <c r="E2395" s="104"/>
      <c r="F2395" s="158"/>
    </row>
    <row r="2396" spans="3:6" ht="16.5" x14ac:dyDescent="0.25">
      <c r="C2396" s="104"/>
      <c r="D2396" s="159"/>
      <c r="E2396" s="104"/>
      <c r="F2396" s="158"/>
    </row>
    <row r="2397" spans="3:6" ht="16.5" x14ac:dyDescent="0.25">
      <c r="C2397" s="104"/>
      <c r="D2397" s="159"/>
      <c r="E2397" s="104"/>
      <c r="F2397" s="158"/>
    </row>
    <row r="2398" spans="3:6" ht="16.5" x14ac:dyDescent="0.25">
      <c r="C2398" s="104"/>
      <c r="D2398" s="159"/>
      <c r="E2398" s="104"/>
      <c r="F2398" s="158"/>
    </row>
    <row r="2399" spans="3:6" ht="16.5" x14ac:dyDescent="0.25">
      <c r="C2399" s="104"/>
      <c r="D2399" s="159"/>
      <c r="E2399" s="104"/>
      <c r="F2399" s="158"/>
    </row>
    <row r="2400" spans="3:6" ht="16.5" x14ac:dyDescent="0.25">
      <c r="C2400" s="104"/>
      <c r="D2400" s="159"/>
      <c r="E2400" s="104"/>
      <c r="F2400" s="158"/>
    </row>
    <row r="2401" spans="3:6" ht="16.5" x14ac:dyDescent="0.25">
      <c r="C2401" s="104"/>
      <c r="D2401" s="159"/>
      <c r="E2401" s="104"/>
      <c r="F2401" s="158"/>
    </row>
    <row r="2402" spans="3:6" ht="16.5" x14ac:dyDescent="0.25">
      <c r="C2402" s="104"/>
      <c r="D2402" s="159"/>
      <c r="E2402" s="104"/>
      <c r="F2402" s="158"/>
    </row>
    <row r="2403" spans="3:6" ht="16.5" x14ac:dyDescent="0.25">
      <c r="C2403" s="104"/>
      <c r="D2403" s="159"/>
      <c r="E2403" s="104"/>
      <c r="F2403" s="158"/>
    </row>
    <row r="2404" spans="3:6" ht="16.5" x14ac:dyDescent="0.25">
      <c r="C2404" s="104"/>
      <c r="D2404" s="159"/>
      <c r="E2404" s="104"/>
      <c r="F2404" s="158"/>
    </row>
    <row r="2405" spans="3:6" ht="16.5" x14ac:dyDescent="0.25">
      <c r="C2405" s="104"/>
      <c r="D2405" s="159"/>
      <c r="E2405" s="104"/>
      <c r="F2405" s="158"/>
    </row>
    <row r="2406" spans="3:6" ht="16.5" x14ac:dyDescent="0.25">
      <c r="C2406" s="104"/>
      <c r="D2406" s="159"/>
      <c r="E2406" s="104"/>
      <c r="F2406" s="158"/>
    </row>
    <row r="2407" spans="3:6" ht="16.5" x14ac:dyDescent="0.25">
      <c r="C2407" s="104"/>
      <c r="D2407" s="159"/>
      <c r="E2407" s="104"/>
      <c r="F2407" s="158"/>
    </row>
    <row r="2408" spans="3:6" ht="16.5" x14ac:dyDescent="0.25">
      <c r="C2408" s="104"/>
      <c r="D2408" s="159"/>
      <c r="E2408" s="104"/>
      <c r="F2408" s="158"/>
    </row>
    <row r="2409" spans="3:6" ht="16.5" x14ac:dyDescent="0.25">
      <c r="C2409" s="104"/>
      <c r="D2409" s="159"/>
      <c r="E2409" s="104"/>
      <c r="F2409" s="158"/>
    </row>
    <row r="2410" spans="3:6" ht="16.5" x14ac:dyDescent="0.25">
      <c r="C2410" s="104"/>
      <c r="D2410" s="159"/>
      <c r="E2410" s="104"/>
      <c r="F2410" s="158"/>
    </row>
    <row r="2411" spans="3:6" ht="16.5" x14ac:dyDescent="0.25">
      <c r="C2411" s="104"/>
      <c r="D2411" s="159"/>
      <c r="E2411" s="104"/>
      <c r="F2411" s="158"/>
    </row>
    <row r="2412" spans="3:6" ht="16.5" x14ac:dyDescent="0.25">
      <c r="C2412" s="104"/>
      <c r="D2412" s="159"/>
      <c r="E2412" s="104"/>
      <c r="F2412" s="158"/>
    </row>
    <row r="2413" spans="3:6" ht="16.5" x14ac:dyDescent="0.25">
      <c r="C2413" s="104"/>
      <c r="D2413" s="159"/>
      <c r="E2413" s="104"/>
      <c r="F2413" s="158"/>
    </row>
    <row r="2414" spans="3:6" ht="16.5" x14ac:dyDescent="0.25">
      <c r="C2414" s="104"/>
      <c r="D2414" s="159"/>
      <c r="E2414" s="104"/>
      <c r="F2414" s="158"/>
    </row>
    <row r="2415" spans="3:6" ht="16.5" x14ac:dyDescent="0.25">
      <c r="C2415" s="104"/>
      <c r="D2415" s="159"/>
      <c r="E2415" s="104"/>
      <c r="F2415" s="158"/>
    </row>
    <row r="2416" spans="3:6" ht="16.5" x14ac:dyDescent="0.25">
      <c r="C2416" s="104"/>
      <c r="D2416" s="159"/>
      <c r="E2416" s="104"/>
      <c r="F2416" s="158"/>
    </row>
    <row r="2417" spans="3:6" ht="16.5" x14ac:dyDescent="0.25">
      <c r="C2417" s="104"/>
      <c r="D2417" s="159"/>
      <c r="E2417" s="104"/>
      <c r="F2417" s="158"/>
    </row>
    <row r="2418" spans="3:6" ht="16.5" x14ac:dyDescent="0.25">
      <c r="C2418" s="104"/>
      <c r="D2418" s="159"/>
      <c r="E2418" s="104"/>
      <c r="F2418" s="158"/>
    </row>
    <row r="2419" spans="3:6" ht="16.5" x14ac:dyDescent="0.25">
      <c r="C2419" s="104"/>
      <c r="D2419" s="159"/>
      <c r="E2419" s="104"/>
      <c r="F2419" s="158"/>
    </row>
    <row r="2420" spans="3:6" ht="16.5" x14ac:dyDescent="0.25">
      <c r="C2420" s="104"/>
      <c r="D2420" s="159"/>
      <c r="E2420" s="104"/>
      <c r="F2420" s="158"/>
    </row>
    <row r="2421" spans="3:6" ht="16.5" x14ac:dyDescent="0.25">
      <c r="C2421" s="104"/>
      <c r="D2421" s="159"/>
      <c r="E2421" s="104"/>
      <c r="F2421" s="158"/>
    </row>
    <row r="2422" spans="3:6" ht="16.5" x14ac:dyDescent="0.25">
      <c r="C2422" s="104"/>
      <c r="D2422" s="159"/>
      <c r="E2422" s="104"/>
      <c r="F2422" s="158"/>
    </row>
    <row r="2423" spans="3:6" ht="16.5" x14ac:dyDescent="0.25">
      <c r="C2423" s="104"/>
      <c r="D2423" s="159"/>
      <c r="E2423" s="104"/>
      <c r="F2423" s="158"/>
    </row>
    <row r="2424" spans="3:6" ht="16.5" x14ac:dyDescent="0.25">
      <c r="C2424" s="104"/>
      <c r="D2424" s="159"/>
      <c r="E2424" s="104"/>
      <c r="F2424" s="158"/>
    </row>
    <row r="2425" spans="3:6" ht="16.5" x14ac:dyDescent="0.25">
      <c r="C2425" s="104"/>
      <c r="D2425" s="159"/>
      <c r="E2425" s="104"/>
      <c r="F2425" s="158"/>
    </row>
    <row r="2426" spans="3:6" ht="16.5" x14ac:dyDescent="0.25">
      <c r="C2426" s="104"/>
      <c r="D2426" s="159"/>
      <c r="E2426" s="104"/>
      <c r="F2426" s="158"/>
    </row>
    <row r="2427" spans="3:6" ht="16.5" x14ac:dyDescent="0.25">
      <c r="C2427" s="104"/>
      <c r="D2427" s="159"/>
      <c r="E2427" s="104"/>
      <c r="F2427" s="158"/>
    </row>
    <row r="2428" spans="3:6" ht="16.5" x14ac:dyDescent="0.25">
      <c r="C2428" s="104"/>
      <c r="D2428" s="159"/>
      <c r="E2428" s="104"/>
      <c r="F2428" s="158"/>
    </row>
    <row r="2429" spans="3:6" ht="16.5" x14ac:dyDescent="0.25">
      <c r="C2429" s="104"/>
      <c r="D2429" s="159"/>
      <c r="E2429" s="104"/>
      <c r="F2429" s="158"/>
    </row>
    <row r="2430" spans="3:6" ht="16.5" x14ac:dyDescent="0.25">
      <c r="C2430" s="104"/>
      <c r="D2430" s="159"/>
      <c r="E2430" s="104"/>
      <c r="F2430" s="158"/>
    </row>
    <row r="2431" spans="3:6" ht="16.5" x14ac:dyDescent="0.25">
      <c r="C2431" s="104"/>
      <c r="D2431" s="159"/>
      <c r="E2431" s="104"/>
      <c r="F2431" s="158"/>
    </row>
    <row r="2432" spans="3:6" ht="16.5" x14ac:dyDescent="0.25">
      <c r="C2432" s="104"/>
      <c r="D2432" s="159"/>
      <c r="E2432" s="104"/>
      <c r="F2432" s="158"/>
    </row>
    <row r="2433" spans="3:6" ht="16.5" x14ac:dyDescent="0.25">
      <c r="C2433" s="104"/>
      <c r="D2433" s="159"/>
      <c r="E2433" s="104"/>
      <c r="F2433" s="158"/>
    </row>
    <row r="2434" spans="3:6" ht="16.5" x14ac:dyDescent="0.25">
      <c r="C2434" s="104"/>
      <c r="D2434" s="159"/>
      <c r="E2434" s="104"/>
      <c r="F2434" s="158"/>
    </row>
    <row r="2435" spans="3:6" ht="16.5" x14ac:dyDescent="0.25">
      <c r="C2435" s="104"/>
      <c r="D2435" s="159"/>
      <c r="E2435" s="104"/>
      <c r="F2435" s="158"/>
    </row>
    <row r="2436" spans="3:6" ht="16.5" x14ac:dyDescent="0.25">
      <c r="C2436" s="104"/>
      <c r="D2436" s="159"/>
      <c r="E2436" s="104"/>
      <c r="F2436" s="158"/>
    </row>
    <row r="2437" spans="3:6" ht="16.5" x14ac:dyDescent="0.25">
      <c r="C2437" s="104"/>
      <c r="D2437" s="159"/>
      <c r="E2437" s="104"/>
      <c r="F2437" s="158"/>
    </row>
    <row r="2438" spans="3:6" ht="16.5" x14ac:dyDescent="0.25">
      <c r="C2438" s="104"/>
      <c r="D2438" s="159"/>
      <c r="E2438" s="104"/>
      <c r="F2438" s="158"/>
    </row>
    <row r="2439" spans="3:6" ht="16.5" x14ac:dyDescent="0.25">
      <c r="C2439" s="104"/>
      <c r="D2439" s="159"/>
      <c r="E2439" s="104"/>
      <c r="F2439" s="158"/>
    </row>
    <row r="2440" spans="3:6" ht="16.5" x14ac:dyDescent="0.25">
      <c r="C2440" s="104"/>
      <c r="D2440" s="159"/>
      <c r="E2440" s="104"/>
      <c r="F2440" s="158"/>
    </row>
    <row r="2441" spans="3:6" ht="16.5" x14ac:dyDescent="0.25">
      <c r="C2441" s="104"/>
      <c r="D2441" s="159"/>
      <c r="E2441" s="104"/>
      <c r="F2441" s="158"/>
    </row>
    <row r="2442" spans="3:6" ht="16.5" x14ac:dyDescent="0.25">
      <c r="C2442" s="104"/>
      <c r="D2442" s="159"/>
      <c r="E2442" s="104"/>
      <c r="F2442" s="158"/>
    </row>
    <row r="2443" spans="3:6" ht="16.5" x14ac:dyDescent="0.25">
      <c r="C2443" s="104"/>
      <c r="D2443" s="159"/>
      <c r="E2443" s="104"/>
      <c r="F2443" s="158"/>
    </row>
    <row r="2444" spans="3:6" ht="16.5" x14ac:dyDescent="0.25">
      <c r="C2444" s="104"/>
      <c r="D2444" s="159"/>
      <c r="E2444" s="104"/>
      <c r="F2444" s="158"/>
    </row>
    <row r="2445" spans="3:6" ht="16.5" x14ac:dyDescent="0.25">
      <c r="C2445" s="104"/>
      <c r="D2445" s="159"/>
      <c r="E2445" s="104"/>
      <c r="F2445" s="158"/>
    </row>
    <row r="2446" spans="3:6" ht="16.5" x14ac:dyDescent="0.25">
      <c r="C2446" s="104"/>
      <c r="D2446" s="159"/>
      <c r="E2446" s="104"/>
      <c r="F2446" s="158"/>
    </row>
    <row r="2447" spans="3:6" ht="16.5" x14ac:dyDescent="0.25">
      <c r="C2447" s="104"/>
      <c r="D2447" s="159"/>
      <c r="E2447" s="104"/>
      <c r="F2447" s="158"/>
    </row>
    <row r="2448" spans="3:6" ht="16.5" x14ac:dyDescent="0.25">
      <c r="C2448" s="104"/>
      <c r="D2448" s="159"/>
      <c r="E2448" s="104"/>
      <c r="F2448" s="158"/>
    </row>
    <row r="2449" spans="3:6" ht="16.5" x14ac:dyDescent="0.25">
      <c r="C2449" s="104"/>
      <c r="D2449" s="159"/>
      <c r="E2449" s="104"/>
      <c r="F2449" s="158"/>
    </row>
    <row r="2450" spans="3:6" ht="16.5" x14ac:dyDescent="0.25">
      <c r="C2450" s="104"/>
      <c r="D2450" s="159"/>
      <c r="E2450" s="104"/>
      <c r="F2450" s="158"/>
    </row>
    <row r="2451" spans="3:6" ht="16.5" x14ac:dyDescent="0.25">
      <c r="C2451" s="104"/>
      <c r="D2451" s="159"/>
      <c r="E2451" s="104"/>
      <c r="F2451" s="158"/>
    </row>
    <row r="2452" spans="3:6" ht="16.5" x14ac:dyDescent="0.25">
      <c r="C2452" s="104"/>
      <c r="D2452" s="159"/>
      <c r="E2452" s="104"/>
      <c r="F2452" s="158"/>
    </row>
    <row r="2453" spans="3:6" ht="16.5" x14ac:dyDescent="0.25">
      <c r="C2453" s="104"/>
      <c r="D2453" s="159"/>
      <c r="E2453" s="104"/>
      <c r="F2453" s="158"/>
    </row>
    <row r="2454" spans="3:6" ht="16.5" x14ac:dyDescent="0.25">
      <c r="C2454" s="104"/>
      <c r="D2454" s="159"/>
      <c r="E2454" s="104"/>
      <c r="F2454" s="158"/>
    </row>
    <row r="2455" spans="3:6" ht="16.5" x14ac:dyDescent="0.25">
      <c r="C2455" s="104"/>
      <c r="D2455" s="159"/>
      <c r="E2455" s="104"/>
      <c r="F2455" s="158"/>
    </row>
    <row r="2456" spans="3:6" ht="16.5" x14ac:dyDescent="0.25">
      <c r="C2456" s="104"/>
      <c r="D2456" s="159"/>
      <c r="E2456" s="104"/>
      <c r="F2456" s="158"/>
    </row>
    <row r="2457" spans="3:6" ht="16.5" x14ac:dyDescent="0.25">
      <c r="C2457" s="104"/>
      <c r="D2457" s="159"/>
      <c r="E2457" s="104"/>
      <c r="F2457" s="158"/>
    </row>
    <row r="2458" spans="3:6" ht="16.5" x14ac:dyDescent="0.25">
      <c r="C2458" s="104"/>
      <c r="D2458" s="159"/>
      <c r="E2458" s="104"/>
      <c r="F2458" s="158"/>
    </row>
    <row r="2459" spans="3:6" ht="16.5" x14ac:dyDescent="0.25">
      <c r="C2459" s="104"/>
      <c r="D2459" s="159"/>
      <c r="E2459" s="104"/>
      <c r="F2459" s="158"/>
    </row>
    <row r="2460" spans="3:6" ht="16.5" x14ac:dyDescent="0.25">
      <c r="C2460" s="104"/>
      <c r="D2460" s="159"/>
      <c r="E2460" s="104"/>
      <c r="F2460" s="158"/>
    </row>
    <row r="2461" spans="3:6" ht="16.5" x14ac:dyDescent="0.25">
      <c r="C2461" s="104"/>
      <c r="D2461" s="159"/>
      <c r="E2461" s="104"/>
      <c r="F2461" s="158"/>
    </row>
    <row r="2462" spans="3:6" ht="16.5" x14ac:dyDescent="0.25">
      <c r="C2462" s="104"/>
      <c r="D2462" s="159"/>
      <c r="E2462" s="104"/>
      <c r="F2462" s="158"/>
    </row>
    <row r="2463" spans="3:6" ht="16.5" x14ac:dyDescent="0.25">
      <c r="C2463" s="104"/>
      <c r="D2463" s="159"/>
      <c r="E2463" s="104"/>
      <c r="F2463" s="158"/>
    </row>
    <row r="2464" spans="3:6" ht="16.5" x14ac:dyDescent="0.25">
      <c r="C2464" s="104"/>
      <c r="D2464" s="159"/>
      <c r="E2464" s="104"/>
      <c r="F2464" s="158"/>
    </row>
    <row r="2465" spans="3:6" ht="16.5" x14ac:dyDescent="0.25">
      <c r="C2465" s="104"/>
      <c r="D2465" s="159"/>
      <c r="E2465" s="104"/>
      <c r="F2465" s="158"/>
    </row>
    <row r="2466" spans="3:6" ht="16.5" x14ac:dyDescent="0.25">
      <c r="C2466" s="104"/>
      <c r="D2466" s="159"/>
      <c r="E2466" s="104"/>
      <c r="F2466" s="158"/>
    </row>
    <row r="2467" spans="3:6" ht="16.5" x14ac:dyDescent="0.25">
      <c r="C2467" s="104"/>
      <c r="D2467" s="159"/>
      <c r="E2467" s="104"/>
      <c r="F2467" s="158"/>
    </row>
    <row r="2468" spans="3:6" ht="16.5" x14ac:dyDescent="0.25">
      <c r="C2468" s="104"/>
      <c r="D2468" s="159"/>
      <c r="E2468" s="104"/>
      <c r="F2468" s="158"/>
    </row>
    <row r="2469" spans="3:6" ht="16.5" x14ac:dyDescent="0.25">
      <c r="C2469" s="104"/>
      <c r="D2469" s="159"/>
      <c r="E2469" s="104"/>
      <c r="F2469" s="158"/>
    </row>
    <row r="2470" spans="3:6" ht="16.5" x14ac:dyDescent="0.25">
      <c r="C2470" s="104"/>
      <c r="D2470" s="159"/>
      <c r="E2470" s="104"/>
      <c r="F2470" s="158"/>
    </row>
    <row r="2471" spans="3:6" ht="16.5" x14ac:dyDescent="0.25">
      <c r="C2471" s="104"/>
      <c r="D2471" s="159"/>
      <c r="E2471" s="104"/>
      <c r="F2471" s="158"/>
    </row>
    <row r="2472" spans="3:6" ht="16.5" x14ac:dyDescent="0.25">
      <c r="C2472" s="104"/>
      <c r="D2472" s="159"/>
      <c r="E2472" s="104"/>
      <c r="F2472" s="158"/>
    </row>
    <row r="2473" spans="3:6" ht="16.5" x14ac:dyDescent="0.25">
      <c r="C2473" s="104"/>
      <c r="D2473" s="159"/>
      <c r="E2473" s="104"/>
      <c r="F2473" s="158"/>
    </row>
    <row r="2474" spans="3:6" ht="16.5" x14ac:dyDescent="0.25">
      <c r="C2474" s="104"/>
      <c r="D2474" s="159"/>
      <c r="E2474" s="104"/>
      <c r="F2474" s="158"/>
    </row>
    <row r="2475" spans="3:6" ht="16.5" x14ac:dyDescent="0.25">
      <c r="C2475" s="104"/>
      <c r="D2475" s="159"/>
      <c r="E2475" s="104"/>
      <c r="F2475" s="158"/>
    </row>
    <row r="2476" spans="3:6" ht="16.5" x14ac:dyDescent="0.25">
      <c r="C2476" s="104"/>
      <c r="D2476" s="159"/>
      <c r="E2476" s="104"/>
      <c r="F2476" s="158"/>
    </row>
    <row r="2477" spans="3:6" ht="16.5" x14ac:dyDescent="0.25">
      <c r="C2477" s="104"/>
      <c r="D2477" s="159"/>
      <c r="E2477" s="104"/>
      <c r="F2477" s="158"/>
    </row>
    <row r="2478" spans="3:6" ht="16.5" x14ac:dyDescent="0.25">
      <c r="C2478" s="104"/>
      <c r="D2478" s="159"/>
      <c r="E2478" s="104"/>
      <c r="F2478" s="158"/>
    </row>
    <row r="2479" spans="3:6" ht="16.5" x14ac:dyDescent="0.25">
      <c r="C2479" s="104"/>
      <c r="D2479" s="159"/>
      <c r="E2479" s="104"/>
      <c r="F2479" s="158"/>
    </row>
    <row r="2480" spans="3:6" ht="16.5" x14ac:dyDescent="0.25">
      <c r="C2480" s="104"/>
      <c r="D2480" s="159"/>
      <c r="E2480" s="104"/>
      <c r="F2480" s="158"/>
    </row>
    <row r="2481" spans="3:6" ht="16.5" x14ac:dyDescent="0.25">
      <c r="C2481" s="104"/>
      <c r="D2481" s="159"/>
      <c r="E2481" s="104"/>
      <c r="F2481" s="158"/>
    </row>
    <row r="2482" spans="3:6" ht="16.5" x14ac:dyDescent="0.25">
      <c r="C2482" s="104"/>
      <c r="D2482" s="159"/>
      <c r="E2482" s="104"/>
      <c r="F2482" s="158"/>
    </row>
    <row r="2483" spans="3:6" ht="16.5" x14ac:dyDescent="0.25">
      <c r="C2483" s="104"/>
      <c r="D2483" s="159"/>
      <c r="E2483" s="104"/>
      <c r="F2483" s="158"/>
    </row>
    <row r="2484" spans="3:6" ht="16.5" x14ac:dyDescent="0.25">
      <c r="C2484" s="104"/>
      <c r="D2484" s="159"/>
      <c r="E2484" s="104"/>
      <c r="F2484" s="158"/>
    </row>
    <row r="2485" spans="3:6" ht="16.5" x14ac:dyDescent="0.25">
      <c r="C2485" s="104"/>
      <c r="D2485" s="159"/>
      <c r="E2485" s="104"/>
      <c r="F2485" s="158"/>
    </row>
    <row r="2486" spans="3:6" ht="16.5" x14ac:dyDescent="0.25">
      <c r="C2486" s="104"/>
      <c r="D2486" s="159"/>
      <c r="E2486" s="104"/>
      <c r="F2486" s="158"/>
    </row>
    <row r="2487" spans="3:6" ht="16.5" x14ac:dyDescent="0.25">
      <c r="C2487" s="104"/>
      <c r="D2487" s="159"/>
      <c r="E2487" s="104"/>
      <c r="F2487" s="158"/>
    </row>
    <row r="2488" spans="3:6" ht="16.5" x14ac:dyDescent="0.25">
      <c r="C2488" s="104"/>
      <c r="D2488" s="159"/>
      <c r="E2488" s="104"/>
      <c r="F2488" s="158"/>
    </row>
    <row r="2489" spans="3:6" ht="16.5" x14ac:dyDescent="0.25">
      <c r="C2489" s="104"/>
      <c r="D2489" s="159"/>
      <c r="E2489" s="104"/>
      <c r="F2489" s="158"/>
    </row>
    <row r="2490" spans="3:6" ht="16.5" x14ac:dyDescent="0.25">
      <c r="C2490" s="104"/>
      <c r="D2490" s="159"/>
      <c r="E2490" s="104"/>
      <c r="F2490" s="158"/>
    </row>
    <row r="2491" spans="3:6" ht="16.5" x14ac:dyDescent="0.25">
      <c r="C2491" s="104"/>
      <c r="D2491" s="159"/>
      <c r="E2491" s="104"/>
      <c r="F2491" s="158"/>
    </row>
    <row r="2492" spans="3:6" ht="16.5" x14ac:dyDescent="0.25">
      <c r="C2492" s="104"/>
      <c r="D2492" s="159"/>
      <c r="E2492" s="104"/>
      <c r="F2492" s="158"/>
    </row>
    <row r="2493" spans="3:6" ht="16.5" x14ac:dyDescent="0.25">
      <c r="C2493" s="104"/>
      <c r="D2493" s="159"/>
      <c r="E2493" s="104"/>
      <c r="F2493" s="158"/>
    </row>
    <row r="2494" spans="3:6" ht="16.5" x14ac:dyDescent="0.25">
      <c r="C2494" s="104"/>
      <c r="D2494" s="159"/>
      <c r="E2494" s="104"/>
      <c r="F2494" s="158"/>
    </row>
    <row r="2495" spans="3:6" ht="16.5" x14ac:dyDescent="0.25">
      <c r="C2495" s="104"/>
      <c r="D2495" s="159"/>
      <c r="E2495" s="104"/>
      <c r="F2495" s="158"/>
    </row>
    <row r="2496" spans="3:6" ht="16.5" x14ac:dyDescent="0.25">
      <c r="C2496" s="104"/>
      <c r="D2496" s="159"/>
      <c r="E2496" s="104"/>
      <c r="F2496" s="158"/>
    </row>
    <row r="2497" spans="3:6" ht="16.5" x14ac:dyDescent="0.25">
      <c r="C2497" s="104"/>
      <c r="D2497" s="159"/>
      <c r="E2497" s="104"/>
      <c r="F2497" s="158"/>
    </row>
    <row r="2498" spans="3:6" ht="16.5" x14ac:dyDescent="0.25">
      <c r="C2498" s="104"/>
      <c r="D2498" s="159"/>
      <c r="E2498" s="104"/>
      <c r="F2498" s="158"/>
    </row>
    <row r="2499" spans="3:6" ht="16.5" x14ac:dyDescent="0.25">
      <c r="C2499" s="104"/>
      <c r="D2499" s="159"/>
      <c r="E2499" s="104"/>
      <c r="F2499" s="158"/>
    </row>
    <row r="2500" spans="3:6" ht="16.5" x14ac:dyDescent="0.25">
      <c r="C2500" s="104"/>
      <c r="D2500" s="159"/>
      <c r="E2500" s="104"/>
      <c r="F2500" s="158"/>
    </row>
    <row r="2501" spans="3:6" ht="16.5" x14ac:dyDescent="0.25">
      <c r="C2501" s="104"/>
      <c r="D2501" s="159"/>
      <c r="E2501" s="104"/>
      <c r="F2501" s="158"/>
    </row>
    <row r="2502" spans="3:6" ht="16.5" x14ac:dyDescent="0.25">
      <c r="C2502" s="104"/>
      <c r="D2502" s="159"/>
      <c r="E2502" s="104"/>
      <c r="F2502" s="158"/>
    </row>
    <row r="2503" spans="3:6" ht="16.5" x14ac:dyDescent="0.25">
      <c r="C2503" s="104"/>
      <c r="D2503" s="159"/>
      <c r="E2503" s="104"/>
      <c r="F2503" s="158"/>
    </row>
    <row r="2504" spans="3:6" ht="16.5" x14ac:dyDescent="0.25">
      <c r="C2504" s="104"/>
      <c r="D2504" s="159"/>
      <c r="E2504" s="104"/>
      <c r="F2504" s="158"/>
    </row>
    <row r="2505" spans="3:6" ht="16.5" x14ac:dyDescent="0.25">
      <c r="C2505" s="104"/>
      <c r="D2505" s="159"/>
      <c r="E2505" s="104"/>
      <c r="F2505" s="158"/>
    </row>
    <row r="2506" spans="3:6" ht="16.5" x14ac:dyDescent="0.25">
      <c r="C2506" s="104"/>
      <c r="D2506" s="159"/>
      <c r="E2506" s="104"/>
      <c r="F2506" s="158"/>
    </row>
    <row r="2507" spans="3:6" ht="16.5" x14ac:dyDescent="0.25">
      <c r="C2507" s="104"/>
      <c r="D2507" s="159"/>
      <c r="E2507" s="104"/>
      <c r="F2507" s="158"/>
    </row>
    <row r="2508" spans="3:6" ht="16.5" x14ac:dyDescent="0.25">
      <c r="C2508" s="104"/>
      <c r="D2508" s="159"/>
      <c r="E2508" s="104"/>
      <c r="F2508" s="158"/>
    </row>
    <row r="2509" spans="3:6" ht="16.5" x14ac:dyDescent="0.25">
      <c r="C2509" s="104"/>
      <c r="D2509" s="159"/>
      <c r="E2509" s="104"/>
      <c r="F2509" s="158"/>
    </row>
    <row r="2510" spans="3:6" ht="16.5" x14ac:dyDescent="0.25">
      <c r="C2510" s="104"/>
      <c r="D2510" s="159"/>
      <c r="E2510" s="104"/>
      <c r="F2510" s="158"/>
    </row>
    <row r="2511" spans="3:6" ht="16.5" x14ac:dyDescent="0.25">
      <c r="C2511" s="104"/>
      <c r="D2511" s="159"/>
      <c r="E2511" s="104"/>
      <c r="F2511" s="158"/>
    </row>
    <row r="2512" spans="3:6" ht="16.5" x14ac:dyDescent="0.25">
      <c r="C2512" s="104"/>
      <c r="D2512" s="159"/>
      <c r="E2512" s="104"/>
      <c r="F2512" s="158"/>
    </row>
    <row r="2513" spans="3:6" ht="16.5" x14ac:dyDescent="0.25">
      <c r="C2513" s="104"/>
      <c r="D2513" s="159"/>
      <c r="E2513" s="104"/>
      <c r="F2513" s="158"/>
    </row>
    <row r="2514" spans="3:6" ht="16.5" x14ac:dyDescent="0.25">
      <c r="C2514" s="104"/>
      <c r="D2514" s="159"/>
      <c r="E2514" s="104"/>
      <c r="F2514" s="158"/>
    </row>
    <row r="2515" spans="3:6" ht="16.5" x14ac:dyDescent="0.25">
      <c r="C2515" s="104"/>
      <c r="D2515" s="159"/>
      <c r="E2515" s="104"/>
      <c r="F2515" s="158"/>
    </row>
    <row r="2516" spans="3:6" ht="16.5" x14ac:dyDescent="0.25">
      <c r="C2516" s="104"/>
      <c r="D2516" s="159"/>
      <c r="E2516" s="104"/>
      <c r="F2516" s="158"/>
    </row>
    <row r="2517" spans="3:6" ht="16.5" x14ac:dyDescent="0.25">
      <c r="C2517" s="104"/>
      <c r="D2517" s="159"/>
      <c r="E2517" s="104"/>
      <c r="F2517" s="158"/>
    </row>
    <row r="2518" spans="3:6" ht="16.5" x14ac:dyDescent="0.25">
      <c r="C2518" s="104"/>
      <c r="D2518" s="159"/>
      <c r="E2518" s="104"/>
      <c r="F2518" s="158"/>
    </row>
    <row r="2519" spans="3:6" ht="16.5" x14ac:dyDescent="0.25">
      <c r="C2519" s="104"/>
      <c r="D2519" s="159"/>
      <c r="E2519" s="104"/>
      <c r="F2519" s="158"/>
    </row>
    <row r="2520" spans="3:6" ht="16.5" x14ac:dyDescent="0.25">
      <c r="C2520" s="104"/>
      <c r="D2520" s="159"/>
      <c r="E2520" s="104"/>
      <c r="F2520" s="158"/>
    </row>
    <row r="2521" spans="3:6" ht="16.5" x14ac:dyDescent="0.25">
      <c r="C2521" s="104"/>
      <c r="D2521" s="159"/>
      <c r="E2521" s="104"/>
      <c r="F2521" s="158"/>
    </row>
    <row r="2522" spans="3:6" ht="16.5" x14ac:dyDescent="0.25">
      <c r="C2522" s="104"/>
      <c r="D2522" s="159"/>
      <c r="E2522" s="104"/>
      <c r="F2522" s="158"/>
    </row>
    <row r="2523" spans="3:6" ht="16.5" x14ac:dyDescent="0.25">
      <c r="C2523" s="104"/>
      <c r="D2523" s="159"/>
      <c r="E2523" s="104"/>
      <c r="F2523" s="158"/>
    </row>
    <row r="2524" spans="3:6" ht="16.5" x14ac:dyDescent="0.25">
      <c r="C2524" s="104"/>
      <c r="D2524" s="159"/>
      <c r="E2524" s="104"/>
      <c r="F2524" s="158"/>
    </row>
    <row r="2525" spans="3:6" ht="16.5" x14ac:dyDescent="0.25">
      <c r="C2525" s="104"/>
      <c r="D2525" s="159"/>
      <c r="E2525" s="104"/>
      <c r="F2525" s="158"/>
    </row>
    <row r="2526" spans="3:6" ht="16.5" x14ac:dyDescent="0.25">
      <c r="C2526" s="104"/>
      <c r="D2526" s="159"/>
      <c r="E2526" s="104"/>
      <c r="F2526" s="158"/>
    </row>
    <row r="2527" spans="3:6" ht="16.5" x14ac:dyDescent="0.25">
      <c r="C2527" s="104"/>
      <c r="D2527" s="159"/>
      <c r="E2527" s="104"/>
      <c r="F2527" s="158"/>
    </row>
    <row r="2528" spans="3:6" ht="16.5" x14ac:dyDescent="0.25">
      <c r="C2528" s="104"/>
      <c r="D2528" s="159"/>
      <c r="E2528" s="104"/>
      <c r="F2528" s="158"/>
    </row>
    <row r="2529" spans="3:6" ht="16.5" x14ac:dyDescent="0.25">
      <c r="C2529" s="104"/>
      <c r="D2529" s="159"/>
      <c r="E2529" s="104"/>
      <c r="F2529" s="158"/>
    </row>
    <row r="2530" spans="3:6" ht="16.5" x14ac:dyDescent="0.25">
      <c r="C2530" s="104"/>
      <c r="D2530" s="159"/>
      <c r="E2530" s="104"/>
      <c r="F2530" s="158"/>
    </row>
    <row r="2531" spans="3:6" ht="16.5" x14ac:dyDescent="0.25">
      <c r="C2531" s="104"/>
      <c r="D2531" s="159"/>
      <c r="E2531" s="104"/>
      <c r="F2531" s="158"/>
    </row>
    <row r="2532" spans="3:6" ht="16.5" x14ac:dyDescent="0.25">
      <c r="C2532" s="104"/>
      <c r="D2532" s="159"/>
      <c r="E2532" s="104"/>
      <c r="F2532" s="158"/>
    </row>
    <row r="2533" spans="3:6" ht="16.5" x14ac:dyDescent="0.25">
      <c r="C2533" s="104"/>
      <c r="D2533" s="159"/>
      <c r="E2533" s="104"/>
      <c r="F2533" s="158"/>
    </row>
    <row r="2534" spans="3:6" ht="16.5" x14ac:dyDescent="0.25">
      <c r="C2534" s="104"/>
      <c r="D2534" s="159"/>
      <c r="E2534" s="104"/>
      <c r="F2534" s="158"/>
    </row>
    <row r="2535" spans="3:6" ht="16.5" x14ac:dyDescent="0.25">
      <c r="C2535" s="104"/>
      <c r="D2535" s="159"/>
      <c r="E2535" s="104"/>
      <c r="F2535" s="158"/>
    </row>
    <row r="2536" spans="3:6" ht="16.5" x14ac:dyDescent="0.25">
      <c r="C2536" s="104"/>
      <c r="D2536" s="159"/>
      <c r="E2536" s="104"/>
      <c r="F2536" s="158"/>
    </row>
    <row r="2537" spans="3:6" ht="16.5" x14ac:dyDescent="0.25">
      <c r="C2537" s="104"/>
      <c r="D2537" s="159"/>
      <c r="E2537" s="104"/>
      <c r="F2537" s="158"/>
    </row>
    <row r="2538" spans="3:6" ht="16.5" x14ac:dyDescent="0.25">
      <c r="C2538" s="104"/>
      <c r="D2538" s="159"/>
      <c r="E2538" s="104"/>
      <c r="F2538" s="158"/>
    </row>
    <row r="2539" spans="3:6" ht="16.5" x14ac:dyDescent="0.25">
      <c r="C2539" s="104"/>
      <c r="D2539" s="159"/>
      <c r="E2539" s="104"/>
      <c r="F2539" s="158"/>
    </row>
    <row r="2540" spans="3:6" ht="16.5" x14ac:dyDescent="0.25">
      <c r="C2540" s="104"/>
      <c r="D2540" s="159"/>
      <c r="E2540" s="104"/>
      <c r="F2540" s="158"/>
    </row>
    <row r="2541" spans="3:6" ht="16.5" x14ac:dyDescent="0.25">
      <c r="C2541" s="104"/>
      <c r="D2541" s="159"/>
      <c r="E2541" s="104"/>
      <c r="F2541" s="158"/>
    </row>
    <row r="2542" spans="3:6" ht="16.5" x14ac:dyDescent="0.25">
      <c r="C2542" s="104"/>
      <c r="D2542" s="159"/>
      <c r="E2542" s="104"/>
      <c r="F2542" s="158"/>
    </row>
    <row r="2543" spans="3:6" ht="16.5" x14ac:dyDescent="0.25">
      <c r="C2543" s="104"/>
      <c r="D2543" s="159"/>
      <c r="E2543" s="104"/>
      <c r="F2543" s="158"/>
    </row>
    <row r="2544" spans="3:6" ht="16.5" x14ac:dyDescent="0.25">
      <c r="C2544" s="104"/>
      <c r="D2544" s="159"/>
      <c r="E2544" s="104"/>
      <c r="F2544" s="158"/>
    </row>
    <row r="2545" spans="3:6" ht="16.5" x14ac:dyDescent="0.25">
      <c r="C2545" s="104"/>
      <c r="D2545" s="159"/>
      <c r="E2545" s="104"/>
      <c r="F2545" s="158"/>
    </row>
    <row r="2546" spans="3:6" ht="16.5" x14ac:dyDescent="0.25">
      <c r="C2546" s="104"/>
      <c r="D2546" s="159"/>
      <c r="E2546" s="104"/>
      <c r="F2546" s="158"/>
    </row>
    <row r="2547" spans="3:6" ht="16.5" x14ac:dyDescent="0.25">
      <c r="C2547" s="104"/>
      <c r="D2547" s="159"/>
      <c r="E2547" s="104"/>
      <c r="F2547" s="158"/>
    </row>
    <row r="2548" spans="3:6" ht="16.5" x14ac:dyDescent="0.25">
      <c r="C2548" s="104"/>
      <c r="D2548" s="159"/>
      <c r="E2548" s="104"/>
      <c r="F2548" s="158"/>
    </row>
    <row r="2549" spans="3:6" ht="16.5" x14ac:dyDescent="0.25">
      <c r="C2549" s="104"/>
      <c r="D2549" s="159"/>
      <c r="E2549" s="104"/>
      <c r="F2549" s="158"/>
    </row>
    <row r="2550" spans="3:6" ht="16.5" x14ac:dyDescent="0.25">
      <c r="C2550" s="104"/>
      <c r="D2550" s="159"/>
      <c r="E2550" s="104"/>
      <c r="F2550" s="158"/>
    </row>
    <row r="2551" spans="3:6" ht="16.5" x14ac:dyDescent="0.25">
      <c r="C2551" s="104"/>
      <c r="D2551" s="159"/>
      <c r="E2551" s="104"/>
      <c r="F2551" s="158"/>
    </row>
    <row r="2552" spans="3:6" ht="16.5" x14ac:dyDescent="0.25">
      <c r="C2552" s="104"/>
      <c r="D2552" s="159"/>
      <c r="E2552" s="104"/>
      <c r="F2552" s="158"/>
    </row>
    <row r="2553" spans="3:6" ht="16.5" x14ac:dyDescent="0.25">
      <c r="C2553" s="104"/>
      <c r="D2553" s="159"/>
      <c r="E2553" s="104"/>
      <c r="F2553" s="158"/>
    </row>
    <row r="2554" spans="3:6" ht="16.5" x14ac:dyDescent="0.25">
      <c r="C2554" s="104"/>
      <c r="D2554" s="159"/>
      <c r="E2554" s="104"/>
      <c r="F2554" s="158"/>
    </row>
    <row r="2555" spans="3:6" ht="16.5" x14ac:dyDescent="0.25">
      <c r="C2555" s="104"/>
      <c r="D2555" s="159"/>
      <c r="E2555" s="104"/>
      <c r="F2555" s="158"/>
    </row>
    <row r="2556" spans="3:6" ht="16.5" x14ac:dyDescent="0.25">
      <c r="C2556" s="104"/>
      <c r="D2556" s="159"/>
      <c r="E2556" s="104"/>
      <c r="F2556" s="158"/>
    </row>
    <row r="2557" spans="3:6" ht="16.5" x14ac:dyDescent="0.25">
      <c r="C2557" s="104"/>
      <c r="D2557" s="159"/>
      <c r="E2557" s="104"/>
      <c r="F2557" s="158"/>
    </row>
    <row r="2558" spans="3:6" ht="16.5" x14ac:dyDescent="0.25">
      <c r="C2558" s="104"/>
      <c r="D2558" s="159"/>
      <c r="E2558" s="104"/>
      <c r="F2558" s="158"/>
    </row>
    <row r="2559" spans="3:6" ht="16.5" x14ac:dyDescent="0.25">
      <c r="C2559" s="104"/>
      <c r="D2559" s="159"/>
      <c r="E2559" s="104"/>
      <c r="F2559" s="158"/>
    </row>
    <row r="2560" spans="3:6" ht="16.5" x14ac:dyDescent="0.25">
      <c r="C2560" s="104"/>
      <c r="D2560" s="159"/>
      <c r="E2560" s="104"/>
      <c r="F2560" s="158"/>
    </row>
    <row r="2561" spans="3:6" ht="16.5" x14ac:dyDescent="0.25">
      <c r="C2561" s="104"/>
      <c r="D2561" s="159"/>
      <c r="E2561" s="104"/>
      <c r="F2561" s="158"/>
    </row>
    <row r="2562" spans="3:6" ht="16.5" x14ac:dyDescent="0.25">
      <c r="C2562" s="104"/>
      <c r="D2562" s="159"/>
      <c r="E2562" s="104"/>
      <c r="F2562" s="158"/>
    </row>
    <row r="2563" spans="3:6" ht="16.5" x14ac:dyDescent="0.25">
      <c r="C2563" s="104"/>
      <c r="D2563" s="159"/>
      <c r="E2563" s="104"/>
      <c r="F2563" s="158"/>
    </row>
    <row r="2564" spans="3:6" ht="16.5" x14ac:dyDescent="0.25">
      <c r="C2564" s="104"/>
      <c r="D2564" s="159"/>
      <c r="E2564" s="104"/>
      <c r="F2564" s="158"/>
    </row>
    <row r="2565" spans="3:6" ht="16.5" x14ac:dyDescent="0.25">
      <c r="C2565" s="104"/>
      <c r="D2565" s="159"/>
      <c r="E2565" s="104"/>
      <c r="F2565" s="158"/>
    </row>
    <row r="2566" spans="3:6" ht="16.5" x14ac:dyDescent="0.25">
      <c r="C2566" s="104"/>
      <c r="D2566" s="159"/>
      <c r="E2566" s="104"/>
      <c r="F2566" s="158"/>
    </row>
  </sheetData>
  <customSheetViews>
    <customSheetView guid="{A7614F6E-04E3-4D00-B19C-A6B31E151F6E}" showPageBreaks="1" fitToPage="1">
      <pane xSplit="2" ySplit="4" topLeftCell="C302" activePane="bottomRight" state="frozenSplit"/>
      <selection pane="bottomRight" activeCell="F308" sqref="F308"/>
      <rowBreaks count="18" manualBreakCount="18">
        <brk id="12" max="13" man="1"/>
        <brk id="23" max="13" man="1"/>
        <brk id="30" max="13" man="1"/>
        <brk id="41" max="13" man="1"/>
        <brk id="56" max="13" man="1"/>
        <brk id="73" max="13" man="1"/>
        <brk id="114" max="13" man="1"/>
        <brk id="148" max="13" man="1"/>
        <brk id="182" max="13" man="1"/>
        <brk id="195" max="13" man="1"/>
        <brk id="219" max="8" man="1"/>
        <brk id="230" max="13" man="1"/>
        <brk id="249" max="13" man="1"/>
        <brk id="263" max="13" man="1"/>
        <brk id="278" max="13" man="1"/>
        <brk id="296" max="13" man="1"/>
        <brk id="312" max="13" man="1"/>
        <brk id="331" max="14" man="1"/>
      </rowBreaks>
      <pageMargins left="0.23622047244094491" right="0.15748031496062992" top="0.19685039370078741" bottom="0.31496062992125984" header="0.15748031496062992" footer="0.15748031496062992"/>
      <pageSetup paperSize="9" scale="93" fitToHeight="0" orientation="landscape" r:id="rId1"/>
      <headerFooter>
        <oddFooter>&amp;RСтраница &amp;P из &amp;N</oddFooter>
        <evenFooter>&amp;LПроект бюджета МО г.Энгельс на 2014 год  &amp;RСтраница &amp;P из &amp;N</evenFooter>
      </headerFooter>
    </customSheetView>
    <customSheetView guid="{054893DC-892D-4595-B2A9-6F9D2E31B2D5}" scale="90" showPageBreaks="1" fitToPage="1" printArea="1" hiddenRows="1" hiddenColumns="1" view="pageBreakPreview">
      <pane xSplit="2" ySplit="4" topLeftCell="D236" activePane="bottomRight" state="frozenSplit"/>
      <selection pane="bottomRight" activeCell="I247" sqref="I247"/>
      <rowBreaks count="21" manualBreakCount="21">
        <brk id="16" max="13" man="1"/>
        <brk id="17" max="14" man="1"/>
        <brk id="26" max="14" man="1"/>
        <brk id="35" max="13" man="1"/>
        <brk id="46" max="13" man="1"/>
        <brk id="48" max="13" man="1"/>
        <brk id="65" max="13" man="1"/>
        <brk id="67" max="13" man="1"/>
        <brk id="70" max="13" man="1"/>
        <brk id="103" max="13" man="1"/>
        <brk id="113" max="13" man="1"/>
        <brk id="146" max="13" man="1"/>
        <brk id="186" max="13" man="1"/>
        <brk id="220" max="13" man="1"/>
        <brk id="243" max="13" man="1"/>
        <brk id="252" max="14" man="1"/>
        <brk id="267" max="13" man="1"/>
        <brk id="275" max="14" man="1"/>
        <brk id="282" max="14" man="1"/>
        <brk id="304" max="14" man="1"/>
        <brk id="324" max="14" man="1"/>
      </rowBreaks>
      <pageMargins left="0.23622047244094491" right="0.15748031496062992" top="0.19685039370078741" bottom="0.31496062992125984" header="0.15748031496062992" footer="0.15748031496062992"/>
      <pageSetup paperSize="9" fitToHeight="0" orientation="landscape" r:id="rId2"/>
      <headerFooter differentOddEven="1">
        <oddFooter>&amp;LПроект бюджета МО г.Энгельс на 2014 год  &amp;RСтраница &amp;P из &amp;N</oddFooter>
        <evenFooter>&amp;LПроект бюджета МО г.Энгельс на 2014 год  &amp;RСтраница &amp;P из &amp;N</evenFooter>
      </headerFooter>
    </customSheetView>
    <customSheetView guid="{A8F315CA-71B5-4BAE-B007-DEACA0037F34}" showPageBreaks="1" fitToPage="1" printArea="1" hiddenRows="1" hiddenColumns="1" view="pageBreakPreview">
      <pane xSplit="2" ySplit="4" topLeftCell="D59" activePane="bottomRight" state="frozenSplit"/>
      <selection pane="bottomRight" activeCell="F40" sqref="F40"/>
      <rowBreaks count="17" manualBreakCount="17">
        <brk id="14" max="13" man="1"/>
        <brk id="17" max="14" man="1"/>
        <brk id="26" max="14" man="1"/>
        <brk id="35" max="13" man="1"/>
        <brk id="46" max="13" man="1"/>
        <brk id="65" max="13" man="1"/>
        <brk id="98" max="13" man="1"/>
        <brk id="130" max="13" man="1"/>
        <brk id="170" max="13" man="1"/>
        <brk id="190" max="13" man="1"/>
        <brk id="211" max="13" man="1"/>
        <brk id="232" max="13" man="1"/>
        <brk id="249" max="13" man="1"/>
        <brk id="266" max="13" man="1"/>
        <brk id="287" max="13" man="1"/>
        <brk id="305" max="13" man="1"/>
        <brk id="328" max="14" man="1"/>
      </rowBreaks>
      <pageMargins left="0.23622047244094491" right="0.15748031496062992" top="0.19685039370078741" bottom="0.31496062992125984" header="0.15748031496062992" footer="0.15748031496062992"/>
      <pageSetup paperSize="9" scale="94" fitToHeight="0" orientation="landscape" r:id="rId3"/>
      <headerFooter differentOddEven="1">
        <oddFooter>&amp;LПроект бюджета МО г.Энгельс на 2014 год  &amp;RСтраница &amp;P из &amp;N</oddFooter>
        <evenFooter>&amp;LПроект бюджета МО г.Энгельс на 2014 год  &amp;RСтраница &amp;P из &amp;N</evenFooter>
      </headerFooter>
    </customSheetView>
    <customSheetView guid="{18E0F3E8-0BB4-44B6-89A7-FAA4B5C2996B}" showPageBreaks="1" fitToPage="1" view="pageBreakPreview">
      <pane xSplit="2" ySplit="4" topLeftCell="D29" activePane="bottomRight" state="frozenSplit"/>
      <selection pane="bottomRight" activeCell="B3" sqref="B3"/>
      <rowBreaks count="50" manualBreakCount="50">
        <brk id="24" max="20" man="1"/>
        <brk id="47" max="20" man="1"/>
        <brk id="65" max="13" man="1"/>
        <brk id="98" max="13" man="1"/>
        <brk id="130" max="13" man="1"/>
        <brk id="156" max="20" man="1"/>
        <brk id="170" max="13" man="1"/>
        <brk id="190" max="13" man="1"/>
        <brk id="211" max="13" man="1"/>
        <brk id="232" max="13" man="1"/>
        <brk id="249" max="13" man="1"/>
        <brk id="266" max="13" man="1"/>
        <brk id="287" max="13" man="1"/>
        <brk id="305" max="13" man="1"/>
        <brk id="328" max="14" man="1"/>
        <brk id="391" max="20" man="1"/>
        <brk id="454" max="20" man="1"/>
        <brk id="517" max="20" man="1"/>
        <brk id="580" max="20" man="1"/>
        <brk id="643" max="20" man="1"/>
        <brk id="706" max="20" man="1"/>
        <brk id="769" max="20" man="1"/>
        <brk id="832" max="20" man="1"/>
        <brk id="895" max="20" man="1"/>
        <brk id="958" max="20" man="1"/>
        <brk id="1021" max="20" man="1"/>
        <brk id="1084" max="20" man="1"/>
        <brk id="1147" max="20" man="1"/>
        <brk id="1210" max="20" man="1"/>
        <brk id="1273" max="20" man="1"/>
        <brk id="1336" max="20" man="1"/>
        <brk id="1399" max="20" man="1"/>
        <brk id="1462" max="20" man="1"/>
        <brk id="1525" max="20" man="1"/>
        <brk id="1588" max="20" man="1"/>
        <brk id="1651" max="20" man="1"/>
        <brk id="1714" max="20" man="1"/>
        <brk id="1777" max="20" man="1"/>
        <brk id="1840" max="20" man="1"/>
        <brk id="1903" max="20" man="1"/>
        <brk id="1966" max="20" man="1"/>
        <brk id="2029" max="20" man="1"/>
        <brk id="2092" max="20" man="1"/>
        <brk id="2155" max="20" man="1"/>
        <brk id="2218" max="20" man="1"/>
        <brk id="2281" max="20" man="1"/>
        <brk id="2344" max="20" man="1"/>
        <brk id="2407" max="20" man="1"/>
        <brk id="2470" max="20" man="1"/>
        <brk id="2533" max="20" man="1"/>
      </rowBreaks>
      <pageMargins left="0.23622047244094491" right="0.15748031496062992" top="0.19685039370078741" bottom="0.31496062992125984" header="0.15748031496062992" footer="0.15748031496062992"/>
      <pageSetup paperSize="9" scale="55" fitToHeight="0" orientation="landscape" r:id="rId4"/>
      <headerFooter differentOddEven="1">
        <oddFooter>&amp;LПроект бюджета МО г.Энгельс на 2014 год  &amp;RСтраница &amp;P из &amp;N</oddFooter>
        <evenFooter>&amp;LПроект бюджета МО г.Энгельс на 2014 год  &amp;RСтраница &amp;P из &amp;N</evenFooter>
      </headerFooter>
    </customSheetView>
    <customSheetView guid="{5B52E5A4-98F4-41CE-A822-68D06F997961}" fitToPage="1" printArea="1" hiddenRows="1" hiddenColumns="1">
      <pane xSplit="2" ySplit="4" topLeftCell="D302" activePane="bottomRight" state="frozenSplit"/>
      <selection pane="bottomRight" activeCell="I307" sqref="I307"/>
      <rowBreaks count="17" manualBreakCount="17">
        <brk id="12" max="13" man="1"/>
        <brk id="23" max="13" man="1"/>
        <brk id="30" max="13" man="1"/>
        <brk id="41" max="13" man="1"/>
        <brk id="56" max="13" man="1"/>
        <brk id="73" max="13" man="1"/>
        <brk id="114" max="13" man="1"/>
        <brk id="148" max="13" man="1"/>
        <brk id="182" max="13" man="1"/>
        <brk id="195" max="13" man="1"/>
        <brk id="230" max="13" man="1"/>
        <brk id="249" max="13" man="1"/>
        <brk id="263" max="13" man="1"/>
        <brk id="278" max="13" man="1"/>
        <brk id="296" max="13" man="1"/>
        <brk id="311" max="13" man="1"/>
        <brk id="330" max="14" man="1"/>
      </rowBreaks>
      <pageMargins left="0.23622047244094491" right="0.15748031496062992" top="0.19685039370078741" bottom="0.31496062992125984" header="0.15748031496062992" footer="0.15748031496062992"/>
      <pageSetup paperSize="9" fitToHeight="0" orientation="landscape" r:id="rId5"/>
      <headerFooter>
        <oddFooter>&amp;RСтраница &amp;P из &amp;N</oddFooter>
        <evenFooter>&amp;LПроект бюджета МО г.Энгельс на 2014 год  &amp;RСтраница &amp;P из &amp;N</evenFooter>
      </headerFooter>
    </customSheetView>
    <customSheetView guid="{6F719625-2CB0-44A5-AF41-202B4CBF407B}" showPageBreaks="1" fitToPage="1" printArea="1" hiddenRows="1" hiddenColumns="1" view="pageBreakPreview">
      <pane xSplit="2" ySplit="4" topLeftCell="D125" activePane="bottomRight" state="frozenSplit"/>
      <selection pane="bottomRight" activeCell="G131" sqref="G131"/>
      <rowBreaks count="20" manualBreakCount="20">
        <brk id="12" max="13" man="1"/>
        <brk id="23" max="13" man="1"/>
        <brk id="30" max="13" man="1"/>
        <brk id="39" max="13" man="1"/>
        <brk id="52" max="13" man="1"/>
        <brk id="54" max="13" man="1"/>
        <brk id="71" max="13" man="1"/>
        <brk id="103" max="13" man="1"/>
        <brk id="112" max="13" man="1"/>
        <brk id="146" max="13" man="1"/>
        <brk id="180" max="13" man="1"/>
        <brk id="193" max="13" man="1"/>
        <brk id="219" max="13" man="1"/>
        <brk id="228" max="13" man="1"/>
        <brk id="247" max="13" man="1"/>
        <brk id="261" max="13" man="1"/>
        <brk id="276" max="13" man="1"/>
        <brk id="294" max="13" man="1"/>
        <brk id="309" max="13" man="1"/>
        <brk id="328" max="14" man="1"/>
      </rowBreaks>
      <pageMargins left="0.23622047244094491" right="0.15748031496062992" top="0.19685039370078741" bottom="0.31496062992125984" header="0.15748031496062992" footer="0.15748031496062992"/>
      <pageSetup paperSize="9" fitToHeight="0" orientation="landscape" r:id="rId6"/>
      <headerFooter>
        <oddFooter>&amp;RСтраница &amp;P из &amp;N</oddFooter>
        <evenFooter>&amp;LПроект бюджета МО г.Энгельс на 2014 год  &amp;RСтраница &amp;P из &amp;N</evenFooter>
      </headerFooter>
    </customSheetView>
    <customSheetView guid="{207D34F8-BFEF-424F-9C6C-44A40439C1C5}" scale="106" showPageBreaks="1" fitToPage="1" printArea="1" hiddenRows="1">
      <pane xSplit="2" ySplit="4" topLeftCell="C299" activePane="bottomRight" state="frozenSplit"/>
      <selection pane="bottomRight" activeCell="J319" sqref="J319"/>
      <rowBreaks count="20" manualBreakCount="20">
        <brk id="12" max="13" man="1"/>
        <brk id="23" max="13" man="1"/>
        <brk id="30" max="13" man="1"/>
        <brk id="41" max="13" man="1"/>
        <brk id="56" max="13" man="1"/>
        <brk id="73" max="13" man="1"/>
        <brk id="104" max="8" man="1"/>
        <brk id="114" max="13" man="1"/>
        <brk id="148" max="13" man="1"/>
        <brk id="182" max="13" man="1"/>
        <brk id="195" max="13" man="1"/>
        <brk id="222" max="8" man="1"/>
        <brk id="227" max="8" man="1"/>
        <brk id="230" max="13" man="1"/>
        <brk id="249" max="13" man="1"/>
        <brk id="263" max="13" man="1"/>
        <brk id="278" max="13" man="1"/>
        <brk id="296" max="13" man="1"/>
        <brk id="311" max="13" man="1"/>
        <brk id="330" max="14" man="1"/>
      </rowBreaks>
      <pageMargins left="0.23622047244094491" right="0.15748031496062992" top="0.19685039370078741" bottom="0.31496062992125984" header="0.15748031496062992" footer="0.15748031496062992"/>
      <pageSetup paperSize="9" fitToHeight="0" orientation="landscape" r:id="rId7"/>
      <headerFooter>
        <oddFooter>&amp;RСтраница &amp;P из &amp;N</oddFooter>
        <evenFooter>&amp;LПроект бюджета МО г.Энгельс на 2014 год  &amp;RСтраница &amp;P из &amp;N</evenFooter>
      </headerFooter>
    </customSheetView>
    <customSheetView guid="{38E63ACC-AA77-4A85-B600-F773A818C99B}" scale="115" showPageBreaks="1" fitToPage="1" printArea="1" hiddenRows="1" view="pageBreakPreview">
      <pane xSplit="2" ySplit="4" topLeftCell="C148" activePane="bottomRight" state="frozenSplit"/>
      <selection pane="bottomRight" activeCell="B73" sqref="B73"/>
      <rowBreaks count="6" manualBreakCount="6">
        <brk id="28" max="8" man="1"/>
        <brk id="82" max="8" man="1"/>
        <brk id="149" max="8" man="1"/>
        <brk id="245" max="8" man="1"/>
        <brk id="302" max="8" man="1"/>
        <brk id="328" max="14" man="1"/>
      </rowBreaks>
      <pageMargins left="0.23622047244094491" right="0.15748031496062992" top="0.19685039370078741" bottom="0.31496062992125984" header="0.15748031496062992" footer="0.15748031496062992"/>
      <pageSetup paperSize="9" scale="70" fitToHeight="0" orientation="portrait" r:id="rId8"/>
      <headerFooter>
        <oddFooter>&amp;RСтраница &amp;P из &amp;N</oddFooter>
        <evenFooter>&amp;LПроект бюджета МО г.Энгельс на 2014 год  &amp;RСтраница &amp;P из &amp;N</evenFooter>
      </headerFooter>
    </customSheetView>
  </customSheetViews>
  <mergeCells count="1">
    <mergeCell ref="A1:I1"/>
  </mergeCells>
  <pageMargins left="0.23622047244094491" right="0.15748031496062992" top="0.19685039370078741" bottom="0.31496062992125984" header="0.15748031496062992" footer="0.15748031496062992"/>
  <pageSetup paperSize="9" scale="82" fitToHeight="0" orientation="portrait" r:id="rId9"/>
  <headerFooter>
    <oddFooter>&amp;RСтраница &amp;P из &amp;N</oddFooter>
    <evenFooter>&amp;LПроект бюджета МО г.Энгельс на 2014 год  &amp;RСтраница &amp;P из &amp;N</evenFooter>
  </headerFooter>
  <rowBreaks count="5" manualBreakCount="5">
    <brk id="26" max="8" man="1"/>
    <brk id="65" max="8" man="1"/>
    <brk id="175" max="8" man="1"/>
    <brk id="225" max="8" man="1"/>
    <brk id="28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2015</vt:lpstr>
      <vt:lpstr>'2015'!Заголовки_для_печати</vt:lpstr>
      <vt:lpstr>'2015'!Область_печати</vt:lpstr>
    </vt:vector>
  </TitlesOfParts>
  <Company>Администрация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gajdukovalv</dc:creator>
  <cp:lastModifiedBy>gajdukovalv</cp:lastModifiedBy>
  <cp:lastPrinted>2016-03-16T08:34:12Z</cp:lastPrinted>
  <dcterms:created xsi:type="dcterms:W3CDTF">2013-12-06T12:47:48Z</dcterms:created>
  <dcterms:modified xsi:type="dcterms:W3CDTF">2016-03-31T08:30:58Z</dcterms:modified>
</cp:coreProperties>
</file>