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fin\Работа УФ\Бюджет 2025\8. РЕШЕНИЕ НА СОВЕТ\10. Октябрь 2025\1. Исполнение бюджета за 9 месяцев 2025\"/>
    </mc:Choice>
  </mc:AlternateContent>
  <bookViews>
    <workbookView xWindow="0" yWindow="0" windowWidth="21720" windowHeight="11505"/>
  </bookViews>
  <sheets>
    <sheet name="Анализ бюджета" sheetId="1" r:id="rId1"/>
  </sheets>
  <definedNames>
    <definedName name="Z_08EF82CC_B73D_4976_854E_2FADDE1EDAB4_.wvu.PrintArea" localSheetId="0" hidden="1">'Анализ бюджета'!$A$1:$L$282</definedName>
    <definedName name="Z_08EF82CC_B73D_4976_854E_2FADDE1EDAB4_.wvu.PrintTitles" localSheetId="0" hidden="1">'Анализ бюджета'!$4:$5</definedName>
    <definedName name="Z_0BD4437E_22A9_4FBD_A5E2_5BE85718F571_.wvu.PrintArea" localSheetId="0" hidden="1">'Анализ бюджета'!$A$1:$L$282</definedName>
    <definedName name="Z_0BD4437E_22A9_4FBD_A5E2_5BE85718F571_.wvu.PrintTitles" localSheetId="0" hidden="1">'Анализ бюджета'!$4:$5</definedName>
    <definedName name="Z_10971261_6A6B_11D7_802E_0050224027E0_.wvu.PrintArea" localSheetId="0" hidden="1">'Анализ бюджета'!$A$1:$K$281</definedName>
    <definedName name="Z_10971261_6A6B_11D7_802E_0050224027E0_.wvu.PrintTitles" localSheetId="0" hidden="1">'Анализ бюджета'!$4:$4</definedName>
    <definedName name="Z_14012921_CBF7_11D7_980F_000102998381_.wvu.PrintTitles" localSheetId="0" hidden="1">'Анализ бюджета'!$4:$4</definedName>
    <definedName name="Z_19D3A214_C4D6_4FE6_9A50_A9E846DFEC72_.wvu.PrintArea" localSheetId="0" hidden="1">'Анализ бюджета'!$A$1:$K$282</definedName>
    <definedName name="Z_4F278C51_CC0C_4908_B19B_FD853FE30C23_.wvu.PrintArea" localSheetId="0" hidden="1">'Анализ бюджета'!$A$1:$K$281</definedName>
    <definedName name="Z_4F278C51_CC0C_4908_B19B_FD853FE30C23_.wvu.PrintTitles" localSheetId="0" hidden="1">'Анализ бюджета'!$4:$4</definedName>
    <definedName name="Z_4F278C51_CC0C_4908_B19B_FD853FE30C23_.wvu.Rows" localSheetId="0" hidden="1">'Анализ бюджета'!#REF!,'Анализ бюджета'!$17:$17,'Анализ бюджета'!$19:$20,'Анализ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definedName>
    <definedName name="Z_6B5A71DB_8104_43F2_BE21_9362D50D2638_.wvu.PrintArea" localSheetId="0" hidden="1">'Анализ бюджета'!$A$1:$L$282</definedName>
    <definedName name="Z_6B5A71DB_8104_43F2_BE21_9362D50D2638_.wvu.PrintTitles" localSheetId="0" hidden="1">'Анализ бюджета'!$4:$5</definedName>
    <definedName name="Z_6B5A71DB_8104_43F2_BE21_9362D50D2638_.wvu.Rows" localSheetId="0" hidden="1">'Анализ бюджета'!$63:$64,'Анализ бюджета'!#REF!,'Анализ бюджета'!$229:$229</definedName>
    <definedName name="Z_735893B7_5E6F_4E87_8F79_7422E435EC59_.wvu.PrintArea" localSheetId="0" hidden="1">'Анализ бюджета'!$A$1:$K$284</definedName>
    <definedName name="Z_7BE5A02B_F350_49A6_9913_9C71C08559EF_.wvu.Rows" localSheetId="0" hidden="1">'Анализ бюджета'!#REF!</definedName>
    <definedName name="Z_88FCA060_646D_11D8_9232_00C0268CB387_.wvu.Rows" localSheetId="0" hidden="1">'Анализ бюджета'!$39:$55</definedName>
    <definedName name="Z_8F58F720_5478_11D7_8E43_00002120D636_.wvu.PrintArea" localSheetId="0" hidden="1">'Анализ бюджета'!$A$2:$K$129</definedName>
    <definedName name="Z_8F58F720_5478_11D7_8E43_00002120D636_.wvu.PrintTitles" localSheetId="0" hidden="1">'Анализ бюджета'!$4:$4</definedName>
    <definedName name="Z_91C1DC54_C312_471D_9246_B789B002B742_.wvu.PrintArea" localSheetId="0" hidden="1">'Анализ бюджета'!$A$1:$L$282</definedName>
    <definedName name="Z_91C1DC54_C312_471D_9246_B789B002B742_.wvu.PrintTitles" localSheetId="0" hidden="1">'Анализ бюджета'!$4:$5</definedName>
    <definedName name="Z_91C1DC54_C312_471D_9246_B789B002B742_.wvu.Rows" localSheetId="0" hidden="1">'Анализ бюджета'!$63:$64,'Анализ бюджета'!#REF!,'Анализ бюджета'!#REF!,'Анализ бюджета'!$229:$229</definedName>
    <definedName name="Z_92DADDC1_9BFC_11D7_B114_000102998381_.wvu.PrintTitles" localSheetId="0" hidden="1">'Анализ бюджета'!$4:$4</definedName>
    <definedName name="Z_97B5DCE1_CCA4_11D7_B6CC_0007E980B7D4_.wvu.PrintArea" localSheetId="0" hidden="1">'Анализ бюджета'!$A$1:$K$284</definedName>
    <definedName name="Z_97B5DCE1_CCA4_11D7_B6CC_0007E980B7D4_.wvu.Rows" localSheetId="0" hidden="1">'Анализ бюджета'!#REF!,'Анализ бюджета'!$39:$55</definedName>
    <definedName name="Z_A91D99C2_8122_48C0_91AB_172E51C62B1D_.wvu.PrintArea" localSheetId="0" hidden="1">'Анализ бюджета'!$A$1:$K$281</definedName>
    <definedName name="Z_A91D99C2_8122_48C0_91AB_172E51C62B1D_.wvu.Rows" localSheetId="0" hidden="1">'Анализ бюджета'!#REF!</definedName>
    <definedName name="Z_AE4F8834_9834_4486_A1C0_FEF04E11EC4A_.wvu.PrintTitles" localSheetId="0" hidden="1">'Анализ бюджета'!$4:$4</definedName>
    <definedName name="Z_B0C63354_C39E_4697_B077_F68D4BA3474A_.wvu.PrintTitles" localSheetId="0" hidden="1">'Анализ бюджета'!$4:$4</definedName>
    <definedName name="Z_C76330A2_057D_4E27_B720_532A3C304D14_.wvu.PrintArea" localSheetId="0" hidden="1">'Анализ бюджета'!$A$1:$L$282</definedName>
    <definedName name="Z_C76330A2_057D_4E27_B720_532A3C304D14_.wvu.PrintTitles" localSheetId="0" hidden="1">'Анализ бюджета'!$4:$5</definedName>
    <definedName name="Z_C76330A2_057D_4E27_B720_532A3C304D14_.wvu.Rows" localSheetId="0" hidden="1">'Анализ бюджета'!$229:$229</definedName>
    <definedName name="Z_CD228F81_555E_11D7_A5BE_0050BF58DBA5_.wvu.PrintTitles" localSheetId="0" hidden="1">'Анализ бюджета'!$4:$4</definedName>
    <definedName name="Z_CFB674C1_F40C_43C9_AC2B_719C7269531B_.wvu.PrintArea" localSheetId="0" hidden="1">'Анализ бюджета'!$A$1:$K$281</definedName>
    <definedName name="Z_CFB674C1_F40C_43C9_AC2B_719C7269531B_.wvu.PrintTitles" localSheetId="0" hidden="1">'Анализ бюджета'!$4:$4</definedName>
    <definedName name="Z_CFB674C1_F40C_43C9_AC2B_719C7269531B_.wvu.Rows" localSheetId="0" hidden="1">'Анализ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definedName>
    <definedName name="Z_D8CBB260_8D05_11D7_88E1_00C0268016AF_.wvu.PrintTitles" localSheetId="0" hidden="1">'Анализ бюджета'!$4:$4</definedName>
    <definedName name="Z_DCFE9E60_5475_11D7_802E_0050224027E0_.wvu.PrintTitles" localSheetId="0" hidden="1">'Анализ бюджета'!$4:$4</definedName>
    <definedName name="Z_DD5C3F45_D2CB_45EC_9051_F348430664E8_.wvu.Cols" localSheetId="0" hidden="1">'Анализ бюджета'!#REF!</definedName>
    <definedName name="Z_DD5C3F45_D2CB_45EC_9051_F348430664E8_.wvu.PrintArea" localSheetId="0" hidden="1">'Анализ бюджета'!$A$1:$L$282</definedName>
    <definedName name="Z_DD5C3F45_D2CB_45EC_9051_F348430664E8_.wvu.PrintTitles" localSheetId="0" hidden="1">'Анализ бюджета'!$4:$5</definedName>
    <definedName name="Z_DD5C3F45_D2CB_45EC_9051_F348430664E8_.wvu.Rows" localSheetId="0" hidden="1">'Анализ бюджета'!$63:$64,'Анализ бюджета'!#REF!,'Анализ бюджета'!$229:$229</definedName>
    <definedName name="Z_E64E5F61_FD5E_11DA_AA5B_0004761D6C8E_.wvu.PrintArea" localSheetId="0" hidden="1">'Анализ бюджета'!$A$1:$K$281</definedName>
    <definedName name="Z_E64E5F61_FD5E_11DA_AA5B_0004761D6C8E_.wvu.PrintTitles" localSheetId="0" hidden="1">'Анализ бюджета'!$4:$4</definedName>
    <definedName name="Z_E64E5F61_FD5E_11DA_AA5B_0004761D6C8E_.wvu.Rows" localSheetId="0" hidden="1">'Анализ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definedName>
    <definedName name="Всего_доходов_2002">'Анализ бюджета'!#REF!</definedName>
    <definedName name="Всего_доходов_2003">'Анализ бюджета'!$G$128</definedName>
    <definedName name="Всего_расходов_2002">'Анализ бюджета'!#REF!</definedName>
    <definedName name="Всего_расходов_2003">'Анализ бюджета'!$G$207</definedName>
    <definedName name="_xlnm.Print_Titles" localSheetId="0">'Анализ бюджета'!$4:$5</definedName>
    <definedName name="_xlnm.Print_Area" localSheetId="0">'Анализ бюджета'!$A$1:$M$274</definedName>
  </definedNames>
  <calcPr calcId="162913" iterate="1" fullPrecision="0"/>
  <customWorkbookViews>
    <customWorkbookView name="taktashovaev - Личное представление" guid="{C76330A2-057D-4E27-B720-532A3C304D14}" mergeInterval="0" personalView="1" maximized="1" xWindow="1" yWindow="1" windowWidth="1276" windowHeight="739" activeSheetId="1"/>
    <customWorkbookView name="haldeevagv - Личное представление" guid="{91C1DC54-C312-471D-9246-B789B002B742}" mergeInterval="0" personalView="1" maximized="1" xWindow="1" yWindow="1" windowWidth="1148" windowHeight="643" activeSheetId="1" showComments="commIndAndComment"/>
    <customWorkbookView name="vohmyakovaai - Личное представление" guid="{DD5C3F45-D2CB-45EC-9051-F348430664E8}" mergeInterval="0" personalView="1" maximized="1" xWindow="1" yWindow="1" windowWidth="1276" windowHeight="803" activeSheetId="1"/>
    <customWorkbookView name="Fops - Личное представление" guid="{A3331C67-8A36-4D51-83F9-2D71D6F5E7BA}" mergeInterval="0" personalView="1" maximized="1" windowWidth="1020" windowHeight="614" activeSheetId="1" showStatusbar="0"/>
    <customWorkbookView name="наташа - Личное представление" guid="{19D3A214-C4D6-4FE6-9A50-A9E846DFEC72}" mergeInterval="0" personalView="1" maximized="1" windowWidth="1276" windowHeight="884" activeSheetId="1"/>
    <customWorkbookView name="Сергей - Личное представление" guid="{4F278C51-CC0C-4908-B19B-FD853FE30C23}" mergeInterval="0" personalView="1" maximized="1" xWindow="1" yWindow="1" windowWidth="1280" windowHeight="806" tabRatio="205" activeSheetId="1"/>
    <customWorkbookView name="user - Личное представление" guid="{10971261-6A6B-11D7-802E-0050224027E0}" mergeInterval="0" personalView="1" maximized="1" xWindow="-9" yWindow="53" windowWidth="570" windowHeight="651" activeSheetId="1" showStatusbar="0"/>
    <customWorkbookView name="Трушина О.А. - Личное представление" guid="{A91D99C2-8122-48C0-91AB-172E51C62B1D}" mergeInterval="0" personalView="1" maximized="1" windowWidth="1276" windowHeight="884" tabRatio="126" activeSheetId="1"/>
    <customWorkbookView name="Budg_2 - Личное представление" guid="{3EDC6120-9ECF-11DA-86FE-0007E980B6BD}" mergeInterval="0" personalView="1" maximized="1" windowWidth="1020" windowHeight="606" activeSheetId="1"/>
    <customWorkbookView name="MF - Личное представление" guid="{88FCA060-646D-11D8-9232-00C0268CB387}" mergeInterval="0" personalView="1" maximized="1" windowWidth="1020" windowHeight="606" activeSheetId="1"/>
    <customWorkbookView name="serg - Личное представление" guid="{735893B7-5E6F-4E87-8F79-7422E435EC59}" mergeInterval="0" personalView="1" maximized="1" windowWidth="636" windowHeight="341" activeSheetId="1"/>
    <customWorkbookView name="Athlon - Личное представление" guid="{AE4F8834-9834-4486-A1C0-FEF04E11EC4A}" mergeInterval="0" personalView="1" maximized="1" windowWidth="1020" windowHeight="587" activeSheetId="1"/>
    <customWorkbookView name="Хламова - Личное представление" guid="{DCFE9E60-5475-11D7-802E-0050224027E0}" mergeInterval="0" personalView="1" maximized="1" windowWidth="796" windowHeight="456" activeSheetId="1" showStatusbar="0"/>
    <customWorkbookView name="Tatyana - Личное представление" guid="{CD228F81-555E-11D7-A5BE-0050BF58DBA5}" mergeInterval="0" personalView="1" maximized="1" windowWidth="796" windowHeight="438" activeSheetId="1"/>
    <customWorkbookView name="oit - Личное представление" guid="{92DADDC1-9BFC-11D7-B114-000102998381}" mergeInterval="0" personalView="1" maximized="1" windowWidth="1020" windowHeight="579" activeSheetId="1"/>
    <customWorkbookView name="Elena - Личное представление" guid="{8F58F720-5478-11D7-8E43-00002120D636}" mergeInterval="0" personalView="1" maximized="1" windowWidth="796" windowHeight="438" activeSheetId="1"/>
    <customWorkbookView name="_ - Личное представление" guid="{B0C63354-C39E-4697-B077-F68D4BA3474A}" mergeInterval="0" personalView="1" maximized="1" windowWidth="796" windowHeight="438" activeSheetId="1" showComments="commIndAndComment"/>
    <customWorkbookView name="Лариса - Личное представление" guid="{14012921-CBF7-11D7-980F-000102998381}" mergeInterval="0" personalView="1" maximized="1" windowWidth="1020" windowHeight="632" activeSheetId="1"/>
    <customWorkbookView name="* - Личное представление" guid="{97B5DCE1-CCA4-11D7-B6CC-0007E980B7D4}" mergeInterval="0" personalView="1" maximized="1" windowWidth="1020" windowHeight="606" activeSheetId="1" showComments="commIndAndComment"/>
    <customWorkbookView name="Лаврушин Дмитрий Борисович - Личное представление" guid="{D8CBB260-8D05-11D7-88E1-00C0268016AF}" mergeInterval="0" personalView="1" maximized="1" windowWidth="1020" windowHeight="606" activeSheetId="1" showComments="commNone"/>
    <customWorkbookView name="МФ - Личное представление" guid="{E64E5F61-FD5E-11DA-AA5B-0004761D6C8E}" mergeInterval="0" personalView="1" maximized="1" windowWidth="796" windowHeight="438" activeSheetId="1"/>
    <customWorkbookView name="Якушина Л.А. - Личное представление" guid="{CFB674C1-F40C-43C9-AC2B-719C7269531B}" mergeInterval="0" personalView="1" maximized="1" windowWidth="1276" windowHeight="852" activeSheetId="1"/>
    <customWorkbookView name="Сергей Медведев - Личное представление" guid="{14B9A1CF-2355-4181-A84E-C897271F378C}" mergeInterval="0" personalView="1" maximized="1" windowWidth="1148" windowHeight="692" tabRatio="184" activeSheetId="1"/>
    <customWorkbookView name="Budg2 - Личное представление" guid="{7BE5A02B-F350-49A6-9913-9C71C08559EF}" mergeInterval="0" personalView="1" maximized="1" windowWidth="1009" windowHeight="588" activeSheetId="1"/>
    <customWorkbookView name="Лаврушин Д.Б. - Личное представление" guid="{D467516B-79C5-4C0A-A5E2-1E73FB77BFFC}" mergeInterval="0" personalView="1" maximized="1" windowWidth="1148" windowHeight="673" activeSheetId="1"/>
    <customWorkbookView name="Степанченко Ю.В. - Личное представление" guid="{6B5A71DB-8104-43F2-BE21-9362D50D2638}" mergeInterval="0" personalView="1" maximized="1" xWindow="1" yWindow="1" windowWidth="1276" windowHeight="803" activeSheetId="1"/>
    <customWorkbookView name="odegovann - Личное представление" guid="{08EF82CC-B73D-4976-854E-2FADDE1EDAB4}" mergeInterval="0" personalView="1" maximized="1" xWindow="1" yWindow="1" windowWidth="1276" windowHeight="803" activeSheetId="1"/>
    <customWorkbookView name="Прокопенко - Личное представление" guid="{0BD4437E-22A9-4FBD-A5E2-5BE85718F571}" mergeInterval="0" personalView="1" maximized="1" xWindow="1" yWindow="1" windowWidth="1276" windowHeight="803" activeSheetId="1"/>
  </customWorkbookViews>
</workbook>
</file>

<file path=xl/calcChain.xml><?xml version="1.0" encoding="utf-8"?>
<calcChain xmlns="http://schemas.openxmlformats.org/spreadsheetml/2006/main">
  <c r="M137" i="1" l="1"/>
  <c r="M138" i="1"/>
  <c r="M139" i="1"/>
  <c r="M140" i="1"/>
  <c r="M142" i="1"/>
  <c r="M143" i="1"/>
  <c r="M144" i="1"/>
  <c r="M145" i="1"/>
  <c r="M147" i="1"/>
  <c r="M148" i="1"/>
  <c r="M149" i="1"/>
  <c r="M150" i="1"/>
  <c r="M152" i="1"/>
  <c r="M154" i="1"/>
  <c r="M155" i="1"/>
  <c r="M156" i="1"/>
  <c r="M157" i="1"/>
  <c r="M158" i="1"/>
  <c r="M159" i="1"/>
  <c r="M160" i="1"/>
  <c r="M162" i="1"/>
  <c r="M164" i="1"/>
  <c r="M165" i="1"/>
  <c r="M167" i="1"/>
  <c r="M168" i="1"/>
  <c r="M170" i="1"/>
  <c r="M171" i="1"/>
  <c r="M172" i="1"/>
  <c r="M174" i="1"/>
  <c r="M175" i="1"/>
  <c r="M177" i="1"/>
  <c r="M178" i="1"/>
  <c r="M180" i="1"/>
  <c r="M182" i="1"/>
  <c r="M183" i="1"/>
  <c r="M185" i="1"/>
  <c r="M186" i="1"/>
  <c r="M189" i="1"/>
  <c r="M190" i="1"/>
  <c r="M191" i="1"/>
  <c r="M192" i="1"/>
  <c r="M194" i="1"/>
  <c r="M196" i="1"/>
  <c r="M197" i="1"/>
  <c r="M198" i="1"/>
  <c r="M199" i="1"/>
  <c r="M200" i="1"/>
  <c r="M201" i="1"/>
  <c r="M202" i="1"/>
  <c r="M204" i="1"/>
  <c r="M205" i="1"/>
  <c r="M206" i="1"/>
  <c r="M207" i="1"/>
  <c r="M208" i="1"/>
  <c r="M209" i="1"/>
  <c r="M212" i="1"/>
  <c r="M213" i="1"/>
  <c r="M214" i="1"/>
  <c r="M215" i="1"/>
  <c r="M216" i="1"/>
  <c r="M217" i="1"/>
  <c r="M218" i="1"/>
  <c r="M219" i="1"/>
  <c r="M220" i="1"/>
  <c r="M221" i="1"/>
  <c r="M224" i="1"/>
  <c r="M225" i="1"/>
  <c r="M226" i="1"/>
  <c r="M227" i="1"/>
  <c r="M228" i="1"/>
  <c r="M229" i="1"/>
  <c r="M232" i="1"/>
  <c r="M233" i="1"/>
  <c r="M234" i="1"/>
  <c r="M235" i="1"/>
  <c r="M236" i="1"/>
  <c r="M237" i="1"/>
  <c r="M238" i="1"/>
  <c r="M239" i="1"/>
  <c r="M240" i="1"/>
  <c r="M241" i="1"/>
  <c r="M243" i="1"/>
  <c r="M244" i="1"/>
  <c r="M245" i="1"/>
  <c r="M246" i="1"/>
  <c r="M248" i="1"/>
  <c r="M249" i="1"/>
  <c r="M250" i="1"/>
  <c r="M251" i="1"/>
  <c r="M252" i="1"/>
  <c r="M254" i="1"/>
  <c r="M255" i="1"/>
  <c r="M256" i="1"/>
  <c r="M257" i="1"/>
  <c r="M258" i="1"/>
  <c r="M259" i="1"/>
  <c r="M260" i="1"/>
  <c r="M261" i="1"/>
  <c r="M262" i="1"/>
  <c r="M263" i="1"/>
  <c r="M264" i="1"/>
  <c r="M265" i="1"/>
  <c r="M266" i="1"/>
  <c r="M267" i="1"/>
  <c r="M268" i="1"/>
  <c r="M269" i="1"/>
  <c r="M270" i="1"/>
  <c r="M271" i="1"/>
  <c r="K247" i="1"/>
  <c r="K182" i="1"/>
  <c r="K176" i="1"/>
  <c r="K134" i="1"/>
  <c r="I193" i="1"/>
  <c r="I178" i="1"/>
  <c r="I181" i="1"/>
  <c r="I182" i="1"/>
  <c r="I170" i="1"/>
  <c r="I171" i="1"/>
  <c r="I134" i="1"/>
  <c r="I44" i="1"/>
  <c r="I45" i="1"/>
  <c r="I46" i="1"/>
  <c r="I48" i="1"/>
  <c r="M125" i="1" l="1"/>
  <c r="M108" i="1"/>
  <c r="M77" i="1"/>
  <c r="M78" i="1"/>
  <c r="M81" i="1"/>
  <c r="M82" i="1"/>
  <c r="M83" i="1"/>
  <c r="M85" i="1"/>
  <c r="M60" i="1"/>
  <c r="K103" i="1"/>
  <c r="K104" i="1"/>
  <c r="K87" i="1"/>
  <c r="K88" i="1"/>
  <c r="K56" i="1"/>
  <c r="K58" i="1"/>
  <c r="K48" i="1"/>
  <c r="K44" i="1"/>
  <c r="K45" i="1"/>
  <c r="K46" i="1"/>
  <c r="I108" i="1"/>
  <c r="I58" i="1"/>
  <c r="I56" i="1"/>
  <c r="I103" i="1" l="1"/>
  <c r="I104" i="1"/>
  <c r="I84" i="1"/>
  <c r="I85" i="1"/>
  <c r="I86" i="1"/>
  <c r="I87" i="1"/>
  <c r="I88" i="1"/>
  <c r="I81" i="1"/>
  <c r="I82" i="1"/>
  <c r="D99" i="1"/>
  <c r="L114" i="1"/>
  <c r="K114" i="1"/>
  <c r="J114" i="1"/>
  <c r="E25" i="1" l="1"/>
  <c r="E33" i="1"/>
  <c r="G159" i="1" l="1"/>
  <c r="E159" i="1"/>
  <c r="G152" i="1"/>
  <c r="E152" i="1"/>
  <c r="D186" i="1"/>
  <c r="E186" i="1"/>
  <c r="F186" i="1"/>
  <c r="G186" i="1"/>
  <c r="D168" i="1"/>
  <c r="E168" i="1"/>
  <c r="F168" i="1"/>
  <c r="G168" i="1"/>
  <c r="C168" i="1"/>
  <c r="I173" i="1"/>
  <c r="J173" i="1"/>
  <c r="K173" i="1"/>
  <c r="L173" i="1"/>
  <c r="D145" i="1"/>
  <c r="E145" i="1"/>
  <c r="F145" i="1"/>
  <c r="G145" i="1"/>
  <c r="C145" i="1"/>
  <c r="I148" i="1"/>
  <c r="J148" i="1"/>
  <c r="K148" i="1"/>
  <c r="L148" i="1"/>
  <c r="F147" i="1"/>
  <c r="C133" i="1" l="1"/>
  <c r="E133" i="1"/>
  <c r="F133" i="1"/>
  <c r="G133" i="1"/>
  <c r="G131" i="1" s="1"/>
  <c r="D133" i="1"/>
  <c r="J247" i="1"/>
  <c r="L247" i="1"/>
  <c r="D245" i="1"/>
  <c r="E245" i="1"/>
  <c r="F245" i="1"/>
  <c r="G245" i="1"/>
  <c r="C245" i="1"/>
  <c r="M132" i="1" l="1"/>
  <c r="M133" i="1"/>
  <c r="M136" i="1"/>
  <c r="I189" i="1"/>
  <c r="I184" i="1"/>
  <c r="I175" i="1"/>
  <c r="K170" i="1"/>
  <c r="K171" i="1"/>
  <c r="K38" i="1"/>
  <c r="K40" i="1"/>
  <c r="J52" i="1"/>
  <c r="J53" i="1"/>
  <c r="J47" i="1"/>
  <c r="J48" i="1"/>
  <c r="J49" i="1"/>
  <c r="J50" i="1"/>
  <c r="J29" i="1"/>
  <c r="M53" i="1" l="1"/>
  <c r="M107" i="1" l="1"/>
  <c r="M109" i="1"/>
  <c r="M110" i="1"/>
  <c r="M111" i="1"/>
  <c r="M106" i="1"/>
  <c r="M90" i="1"/>
  <c r="M72" i="1"/>
  <c r="M74" i="1"/>
  <c r="M76" i="1"/>
  <c r="M58" i="1"/>
  <c r="M59" i="1"/>
  <c r="M51" i="1"/>
  <c r="M40" i="1"/>
  <c r="M27" i="1"/>
  <c r="K120" i="1"/>
  <c r="K54" i="1"/>
  <c r="I120" i="1"/>
  <c r="I112" i="1"/>
  <c r="I113" i="1"/>
  <c r="I91" i="1"/>
  <c r="I92" i="1"/>
  <c r="I78" i="1"/>
  <c r="I80" i="1"/>
  <c r="I72" i="1"/>
  <c r="I74" i="1"/>
  <c r="I76" i="1"/>
  <c r="I60" i="1"/>
  <c r="I61" i="1"/>
  <c r="I62" i="1"/>
  <c r="I54" i="1"/>
  <c r="I30" i="1"/>
  <c r="I28" i="1"/>
  <c r="D23" i="1"/>
  <c r="D37" i="1"/>
  <c r="D43" i="1"/>
  <c r="D55" i="1"/>
  <c r="D83" i="1"/>
  <c r="C118" i="1"/>
  <c r="E118" i="1"/>
  <c r="F118" i="1"/>
  <c r="G118" i="1"/>
  <c r="D118" i="1"/>
  <c r="C122" i="1"/>
  <c r="E122" i="1"/>
  <c r="F122" i="1"/>
  <c r="G122" i="1"/>
  <c r="D122" i="1"/>
  <c r="L123" i="1"/>
  <c r="K123" i="1"/>
  <c r="J123" i="1"/>
  <c r="I123" i="1"/>
  <c r="L119" i="1"/>
  <c r="K119" i="1"/>
  <c r="J119" i="1"/>
  <c r="I119" i="1"/>
  <c r="L50" i="1"/>
  <c r="L183" i="1" l="1"/>
  <c r="J193" i="1" l="1"/>
  <c r="K193" i="1"/>
  <c r="L193" i="1"/>
  <c r="I263" i="1"/>
  <c r="I237" i="1"/>
  <c r="I238" i="1"/>
  <c r="I239" i="1"/>
  <c r="I240" i="1"/>
  <c r="I241" i="1"/>
  <c r="I223" i="1"/>
  <c r="I213" i="1"/>
  <c r="I210" i="1"/>
  <c r="D131" i="1" l="1"/>
  <c r="E131" i="1"/>
  <c r="F131" i="1"/>
  <c r="C131" i="1"/>
  <c r="J134" i="1"/>
  <c r="L134" i="1"/>
  <c r="D162" i="1" l="1"/>
  <c r="E162" i="1"/>
  <c r="F162" i="1"/>
  <c r="G162" i="1"/>
  <c r="C162" i="1"/>
  <c r="I166" i="1"/>
  <c r="J166" i="1"/>
  <c r="K166" i="1"/>
  <c r="L166" i="1"/>
  <c r="I137" i="1" l="1"/>
  <c r="J137" i="1"/>
  <c r="K137" i="1"/>
  <c r="L137" i="1"/>
  <c r="I138" i="1"/>
  <c r="J138" i="1"/>
  <c r="K138" i="1"/>
  <c r="L138" i="1"/>
  <c r="I139" i="1"/>
  <c r="J139" i="1"/>
  <c r="L139" i="1"/>
  <c r="L182" i="1" l="1"/>
  <c r="J182" i="1"/>
  <c r="J183" i="1"/>
  <c r="D178" i="1"/>
  <c r="E178" i="1"/>
  <c r="F178" i="1"/>
  <c r="G178" i="1"/>
  <c r="C178" i="1"/>
  <c r="J254" i="1" l="1"/>
  <c r="J258" i="1"/>
  <c r="M124" i="1"/>
  <c r="M120" i="1"/>
  <c r="M121" i="1"/>
  <c r="M103" i="1"/>
  <c r="M104" i="1"/>
  <c r="M68" i="1"/>
  <c r="M87" i="1"/>
  <c r="M88" i="1"/>
  <c r="M89" i="1"/>
  <c r="K51" i="1"/>
  <c r="K218" i="1"/>
  <c r="K219" i="1"/>
  <c r="K220" i="1"/>
  <c r="K221" i="1"/>
  <c r="K222" i="1"/>
  <c r="I188" i="1"/>
  <c r="I161" i="1"/>
  <c r="I51" i="1"/>
  <c r="G204" i="1" l="1"/>
  <c r="D204" i="1"/>
  <c r="C194" i="1"/>
  <c r="C186" i="1" s="1"/>
  <c r="C152" i="1"/>
  <c r="C150" i="1" s="1"/>
  <c r="M127" i="1" l="1"/>
  <c r="M56" i="1"/>
  <c r="M57" i="1"/>
  <c r="M44" i="1"/>
  <c r="M45" i="1"/>
  <c r="M46" i="1"/>
  <c r="M47" i="1"/>
  <c r="M29" i="1"/>
  <c r="K125" i="1"/>
  <c r="K126" i="1"/>
  <c r="K78" i="1"/>
  <c r="K80" i="1"/>
  <c r="K82" i="1"/>
  <c r="K84" i="1"/>
  <c r="K60" i="1"/>
  <c r="K61" i="1"/>
  <c r="K62" i="1"/>
  <c r="K52" i="1"/>
  <c r="I125" i="1"/>
  <c r="I126" i="1"/>
  <c r="I105" i="1"/>
  <c r="I52" i="1"/>
  <c r="G83" i="1"/>
  <c r="G99" i="1"/>
  <c r="L52" i="1"/>
  <c r="E99" i="1"/>
  <c r="K122" i="1" l="1"/>
  <c r="D19" i="1"/>
  <c r="F99" i="1"/>
  <c r="L112" i="1"/>
  <c r="L113" i="1"/>
  <c r="K112" i="1"/>
  <c r="K113" i="1"/>
  <c r="J112" i="1"/>
  <c r="J113" i="1"/>
  <c r="K83" i="1"/>
  <c r="E83" i="1"/>
  <c r="I83" i="1" s="1"/>
  <c r="F83" i="1"/>
  <c r="C83" i="1"/>
  <c r="J84" i="1"/>
  <c r="K85" i="1"/>
  <c r="L84" i="1"/>
  <c r="D79" i="1" l="1"/>
  <c r="E79" i="1"/>
  <c r="F79" i="1"/>
  <c r="G79" i="1"/>
  <c r="C79" i="1"/>
  <c r="L80" i="1"/>
  <c r="J80" i="1"/>
  <c r="L92" i="1"/>
  <c r="K92" i="1"/>
  <c r="J92" i="1"/>
  <c r="I79" i="1" l="1"/>
  <c r="K79" i="1"/>
  <c r="L79" i="1"/>
  <c r="J79" i="1"/>
  <c r="L91" i="1" l="1"/>
  <c r="K91" i="1"/>
  <c r="J91" i="1"/>
  <c r="G69" i="1"/>
  <c r="F69" i="1"/>
  <c r="E69" i="1"/>
  <c r="D69" i="1"/>
  <c r="C69" i="1"/>
  <c r="L70" i="1"/>
  <c r="K70" i="1"/>
  <c r="J70" i="1"/>
  <c r="I70" i="1"/>
  <c r="E23" i="1"/>
  <c r="C23" i="1"/>
  <c r="K69" i="1" l="1"/>
  <c r="L69" i="1"/>
  <c r="I69" i="1"/>
  <c r="J69" i="1"/>
  <c r="G227" i="1"/>
  <c r="E227" i="1"/>
  <c r="K242" i="1"/>
  <c r="K241" i="1"/>
  <c r="J251" i="1"/>
  <c r="I244" i="1"/>
  <c r="I242" i="1"/>
  <c r="I222" i="1"/>
  <c r="I218" i="1"/>
  <c r="I219" i="1"/>
  <c r="I220" i="1"/>
  <c r="I221" i="1"/>
  <c r="C249" i="1"/>
  <c r="C227" i="1"/>
  <c r="D265" i="1"/>
  <c r="E265" i="1"/>
  <c r="F265" i="1"/>
  <c r="G265" i="1"/>
  <c r="C265" i="1"/>
  <c r="J266" i="1"/>
  <c r="L266" i="1"/>
  <c r="I264" i="1"/>
  <c r="D227" i="1"/>
  <c r="F227" i="1"/>
  <c r="I228" i="1"/>
  <c r="C248" i="1" l="1"/>
  <c r="L265" i="1"/>
  <c r="J265" i="1"/>
  <c r="K265" i="1"/>
  <c r="L229" i="1"/>
  <c r="J229" i="1"/>
  <c r="K229" i="1"/>
  <c r="I229" i="1"/>
  <c r="C207" i="1"/>
  <c r="G207" i="1"/>
  <c r="F207" i="1"/>
  <c r="E207" i="1"/>
  <c r="D207" i="1"/>
  <c r="I207" i="1" l="1"/>
  <c r="K207" i="1"/>
  <c r="J207" i="1"/>
  <c r="J210" i="1"/>
  <c r="K210" i="1"/>
  <c r="L210" i="1"/>
  <c r="G276" i="1"/>
  <c r="F276" i="1"/>
  <c r="E276" i="1"/>
  <c r="D276" i="1"/>
  <c r="C276" i="1"/>
  <c r="K142" i="1"/>
  <c r="L126" i="1" l="1"/>
  <c r="J126" i="1"/>
  <c r="I111" i="1"/>
  <c r="L107" i="1"/>
  <c r="J107" i="1"/>
  <c r="L109" i="1"/>
  <c r="J109" i="1"/>
  <c r="G55" i="1" l="1"/>
  <c r="F55" i="1"/>
  <c r="E55" i="1"/>
  <c r="C55" i="1"/>
  <c r="L62" i="1"/>
  <c r="J62" i="1"/>
  <c r="L61" i="1"/>
  <c r="J61" i="1"/>
  <c r="I55" i="1" l="1"/>
  <c r="K55" i="1"/>
  <c r="E154" i="1"/>
  <c r="J171" i="1"/>
  <c r="L171" i="1"/>
  <c r="I172" i="1"/>
  <c r="J172" i="1"/>
  <c r="K172" i="1"/>
  <c r="L172" i="1"/>
  <c r="J160" i="1" l="1"/>
  <c r="J161" i="1"/>
  <c r="J159" i="1"/>
  <c r="F154" i="1" l="1"/>
  <c r="M116" i="1"/>
  <c r="M117" i="1"/>
  <c r="I147" i="1" l="1"/>
  <c r="I155" i="1"/>
  <c r="I156" i="1"/>
  <c r="I157" i="1"/>
  <c r="I158" i="1"/>
  <c r="I159" i="1"/>
  <c r="I160" i="1"/>
  <c r="I136" i="1"/>
  <c r="I140" i="1"/>
  <c r="I142" i="1"/>
  <c r="K111" i="1" l="1"/>
  <c r="M24" i="1"/>
  <c r="K108" i="1"/>
  <c r="K106" i="1"/>
  <c r="I106" i="1"/>
  <c r="E37" i="1"/>
  <c r="L59" i="1" l="1"/>
  <c r="J59" i="1"/>
  <c r="L27" i="1" l="1"/>
  <c r="J27" i="1"/>
  <c r="L108" i="1" l="1"/>
  <c r="J108" i="1"/>
  <c r="L105" i="1"/>
  <c r="K105" i="1"/>
  <c r="J105" i="1"/>
  <c r="J90" i="1"/>
  <c r="L90" i="1"/>
  <c r="G67" i="1"/>
  <c r="F67" i="1"/>
  <c r="E67" i="1"/>
  <c r="L82" i="1"/>
  <c r="J82" i="1"/>
  <c r="G81" i="1"/>
  <c r="F81" i="1"/>
  <c r="E81" i="1"/>
  <c r="D81" i="1"/>
  <c r="C81" i="1"/>
  <c r="M67" i="1" l="1"/>
  <c r="K81" i="1"/>
  <c r="L81" i="1"/>
  <c r="J81" i="1"/>
  <c r="L142" i="1" l="1"/>
  <c r="J142" i="1"/>
  <c r="K161" i="1"/>
  <c r="K188" i="1" l="1"/>
  <c r="C154" i="1"/>
  <c r="E204" i="1" l="1"/>
  <c r="F204" i="1"/>
  <c r="L181" i="1" l="1"/>
  <c r="L184" i="1"/>
  <c r="L185" i="1"/>
  <c r="K181" i="1"/>
  <c r="K184" i="1"/>
  <c r="K185" i="1"/>
  <c r="J181" i="1"/>
  <c r="J184" i="1"/>
  <c r="J185" i="1"/>
  <c r="I185" i="1"/>
  <c r="D154" i="1" l="1"/>
  <c r="D150" i="1" l="1"/>
  <c r="I212" i="1"/>
  <c r="K160" i="1" l="1"/>
  <c r="L110" i="1"/>
  <c r="M49" i="1"/>
  <c r="M30" i="1"/>
  <c r="L127" i="1" l="1"/>
  <c r="K127" i="1"/>
  <c r="J127" i="1"/>
  <c r="I127" i="1"/>
  <c r="L125" i="1"/>
  <c r="J125" i="1"/>
  <c r="L124" i="1"/>
  <c r="J124" i="1"/>
  <c r="L121" i="1"/>
  <c r="K121" i="1"/>
  <c r="J121" i="1"/>
  <c r="I121" i="1"/>
  <c r="L120" i="1"/>
  <c r="J120" i="1"/>
  <c r="L117" i="1"/>
  <c r="K117" i="1"/>
  <c r="J117" i="1"/>
  <c r="I117" i="1"/>
  <c r="L116" i="1"/>
  <c r="K116" i="1"/>
  <c r="J116" i="1"/>
  <c r="I116" i="1"/>
  <c r="G115" i="1"/>
  <c r="F115" i="1"/>
  <c r="E115" i="1"/>
  <c r="D115" i="1"/>
  <c r="C115" i="1"/>
  <c r="L111" i="1"/>
  <c r="J111" i="1"/>
  <c r="J110" i="1"/>
  <c r="L106" i="1"/>
  <c r="J106" i="1"/>
  <c r="L104" i="1"/>
  <c r="J104" i="1"/>
  <c r="L103" i="1"/>
  <c r="J103" i="1"/>
  <c r="M102" i="1"/>
  <c r="L102" i="1"/>
  <c r="K102" i="1"/>
  <c r="J102" i="1"/>
  <c r="I102" i="1"/>
  <c r="M101" i="1"/>
  <c r="L101" i="1"/>
  <c r="K101" i="1"/>
  <c r="J101" i="1"/>
  <c r="I101" i="1"/>
  <c r="M100" i="1"/>
  <c r="L100" i="1"/>
  <c r="K100" i="1"/>
  <c r="J100" i="1"/>
  <c r="I100" i="1"/>
  <c r="C99" i="1"/>
  <c r="M98" i="1"/>
  <c r="L98" i="1"/>
  <c r="J98" i="1"/>
  <c r="G97" i="1"/>
  <c r="F97" i="1"/>
  <c r="E97" i="1"/>
  <c r="D97" i="1"/>
  <c r="C97" i="1"/>
  <c r="M96" i="1"/>
  <c r="L96" i="1"/>
  <c r="K96" i="1"/>
  <c r="J96" i="1"/>
  <c r="I96" i="1"/>
  <c r="M95" i="1"/>
  <c r="L95" i="1"/>
  <c r="K95" i="1"/>
  <c r="J95" i="1"/>
  <c r="I95" i="1"/>
  <c r="G94" i="1"/>
  <c r="F94" i="1"/>
  <c r="E94" i="1"/>
  <c r="D94" i="1"/>
  <c r="C94" i="1"/>
  <c r="L89" i="1"/>
  <c r="J89" i="1"/>
  <c r="L88" i="1"/>
  <c r="J88" i="1"/>
  <c r="L87" i="1"/>
  <c r="J87" i="1"/>
  <c r="L86" i="1"/>
  <c r="K86" i="1"/>
  <c r="J86" i="1"/>
  <c r="L85" i="1"/>
  <c r="J85" i="1"/>
  <c r="L78" i="1"/>
  <c r="J78" i="1"/>
  <c r="G77" i="1"/>
  <c r="F77" i="1"/>
  <c r="E77" i="1"/>
  <c r="D77" i="1"/>
  <c r="C77" i="1"/>
  <c r="L76" i="1"/>
  <c r="K76" i="1"/>
  <c r="J76" i="1"/>
  <c r="G75" i="1"/>
  <c r="F75" i="1"/>
  <c r="E75" i="1"/>
  <c r="D75" i="1"/>
  <c r="C75" i="1"/>
  <c r="L74" i="1"/>
  <c r="J74" i="1"/>
  <c r="G73" i="1"/>
  <c r="F73" i="1"/>
  <c r="E73" i="1"/>
  <c r="D73" i="1"/>
  <c r="C73" i="1"/>
  <c r="L72" i="1"/>
  <c r="K72" i="1"/>
  <c r="J72" i="1"/>
  <c r="G71" i="1"/>
  <c r="F71" i="1"/>
  <c r="E71" i="1"/>
  <c r="D71" i="1"/>
  <c r="C71" i="1"/>
  <c r="L68" i="1"/>
  <c r="J68" i="1"/>
  <c r="D67" i="1"/>
  <c r="C67" i="1"/>
  <c r="M65" i="1"/>
  <c r="L65" i="1"/>
  <c r="K65" i="1"/>
  <c r="J65" i="1"/>
  <c r="I65" i="1"/>
  <c r="G64" i="1"/>
  <c r="F64" i="1"/>
  <c r="E64" i="1"/>
  <c r="D64" i="1"/>
  <c r="C64" i="1"/>
  <c r="L57" i="1"/>
  <c r="J57" i="1"/>
  <c r="C43" i="1"/>
  <c r="L53" i="1"/>
  <c r="L47" i="1"/>
  <c r="G37" i="1"/>
  <c r="F37" i="1"/>
  <c r="C37" i="1"/>
  <c r="G23" i="1"/>
  <c r="F23" i="1"/>
  <c r="L29" i="1"/>
  <c r="L24" i="1"/>
  <c r="K24" i="1"/>
  <c r="J24" i="1"/>
  <c r="I24" i="1"/>
  <c r="C9" i="1"/>
  <c r="C8" i="1" s="1"/>
  <c r="D9" i="1"/>
  <c r="D8" i="1" s="1"/>
  <c r="E9" i="1"/>
  <c r="E8" i="1" s="1"/>
  <c r="F9" i="1"/>
  <c r="F8" i="1" s="1"/>
  <c r="G9" i="1"/>
  <c r="I10" i="1"/>
  <c r="J10" i="1"/>
  <c r="K10" i="1"/>
  <c r="L10" i="1"/>
  <c r="M10" i="1"/>
  <c r="C11" i="1"/>
  <c r="D11" i="1"/>
  <c r="E11" i="1"/>
  <c r="F11" i="1"/>
  <c r="G11" i="1"/>
  <c r="I12" i="1"/>
  <c r="J12" i="1"/>
  <c r="K12" i="1"/>
  <c r="L12" i="1"/>
  <c r="M12" i="1"/>
  <c r="C14" i="1"/>
  <c r="C13" i="1" s="1"/>
  <c r="D14" i="1"/>
  <c r="D13" i="1" s="1"/>
  <c r="E14" i="1"/>
  <c r="E13" i="1" s="1"/>
  <c r="F14" i="1"/>
  <c r="F13" i="1" s="1"/>
  <c r="G14" i="1"/>
  <c r="I15" i="1"/>
  <c r="J15" i="1"/>
  <c r="K15" i="1"/>
  <c r="L15" i="1"/>
  <c r="M15" i="1"/>
  <c r="C17" i="1"/>
  <c r="D17" i="1"/>
  <c r="E17" i="1"/>
  <c r="F17" i="1"/>
  <c r="G17" i="1"/>
  <c r="I18" i="1"/>
  <c r="J18" i="1"/>
  <c r="K18" i="1"/>
  <c r="L18" i="1"/>
  <c r="M18" i="1"/>
  <c r="C19" i="1"/>
  <c r="E19" i="1"/>
  <c r="F19" i="1"/>
  <c r="G19" i="1"/>
  <c r="I20" i="1"/>
  <c r="J20" i="1"/>
  <c r="K20" i="1"/>
  <c r="L20" i="1"/>
  <c r="M20" i="1"/>
  <c r="I21" i="1"/>
  <c r="J21" i="1"/>
  <c r="K21" i="1"/>
  <c r="L21" i="1"/>
  <c r="M21" i="1"/>
  <c r="I25" i="1"/>
  <c r="J25" i="1"/>
  <c r="K25" i="1"/>
  <c r="L25" i="1"/>
  <c r="M25" i="1"/>
  <c r="I26" i="1"/>
  <c r="J26" i="1"/>
  <c r="K26" i="1"/>
  <c r="L26" i="1"/>
  <c r="M26" i="1"/>
  <c r="J28" i="1"/>
  <c r="K28" i="1"/>
  <c r="L28" i="1"/>
  <c r="M28" i="1"/>
  <c r="J30" i="1"/>
  <c r="K30" i="1"/>
  <c r="L30" i="1"/>
  <c r="I31" i="1"/>
  <c r="J31" i="1"/>
  <c r="K31" i="1"/>
  <c r="L31" i="1"/>
  <c r="M31" i="1"/>
  <c r="I32" i="1"/>
  <c r="J32" i="1"/>
  <c r="K32" i="1"/>
  <c r="L32" i="1"/>
  <c r="M32" i="1"/>
  <c r="I33" i="1"/>
  <c r="J33" i="1"/>
  <c r="K33" i="1"/>
  <c r="L33" i="1"/>
  <c r="M33" i="1"/>
  <c r="I34" i="1"/>
  <c r="J34" i="1"/>
  <c r="K34" i="1"/>
  <c r="L34" i="1"/>
  <c r="M34" i="1"/>
  <c r="I35" i="1"/>
  <c r="J35" i="1"/>
  <c r="K35" i="1"/>
  <c r="L35" i="1"/>
  <c r="M35" i="1"/>
  <c r="I36" i="1"/>
  <c r="J36" i="1"/>
  <c r="K36" i="1"/>
  <c r="L36" i="1"/>
  <c r="M36" i="1"/>
  <c r="I38" i="1"/>
  <c r="J38" i="1"/>
  <c r="L38" i="1"/>
  <c r="M38" i="1"/>
  <c r="I39" i="1"/>
  <c r="J39" i="1"/>
  <c r="K39" i="1"/>
  <c r="L39" i="1"/>
  <c r="M39" i="1"/>
  <c r="J40" i="1"/>
  <c r="L40" i="1"/>
  <c r="I41" i="1"/>
  <c r="J41" i="1"/>
  <c r="K41" i="1"/>
  <c r="L41" i="1"/>
  <c r="M41" i="1"/>
  <c r="J42" i="1"/>
  <c r="K42" i="1"/>
  <c r="L42" i="1"/>
  <c r="M42" i="1"/>
  <c r="E43" i="1"/>
  <c r="F43" i="1"/>
  <c r="G43" i="1"/>
  <c r="J44" i="1"/>
  <c r="L44" i="1"/>
  <c r="J45" i="1"/>
  <c r="L45" i="1"/>
  <c r="J46" i="1"/>
  <c r="L46" i="1"/>
  <c r="L48" i="1"/>
  <c r="M48" i="1"/>
  <c r="L49" i="1"/>
  <c r="J51" i="1"/>
  <c r="L51" i="1"/>
  <c r="J54" i="1"/>
  <c r="L54" i="1"/>
  <c r="M54" i="1"/>
  <c r="J56" i="1"/>
  <c r="L56" i="1"/>
  <c r="J58" i="1"/>
  <c r="L58" i="1"/>
  <c r="J60" i="1"/>
  <c r="L60" i="1"/>
  <c r="I162" i="1"/>
  <c r="K263" i="1"/>
  <c r="K262" i="1"/>
  <c r="I262" i="1"/>
  <c r="K223" i="1"/>
  <c r="K217" i="1"/>
  <c r="I217" i="1"/>
  <c r="I216" i="1"/>
  <c r="I75" i="1" l="1"/>
  <c r="M73" i="1"/>
  <c r="I73" i="1"/>
  <c r="I77" i="1"/>
  <c r="I71" i="1"/>
  <c r="M71" i="1"/>
  <c r="M75" i="1"/>
  <c r="D66" i="1"/>
  <c r="K77" i="1"/>
  <c r="M118" i="1"/>
  <c r="G66" i="1"/>
  <c r="M66" i="1" s="1"/>
  <c r="E66" i="1"/>
  <c r="C66" i="1"/>
  <c r="F66" i="1"/>
  <c r="M122" i="1"/>
  <c r="M55" i="1"/>
  <c r="M115" i="1"/>
  <c r="M37" i="1"/>
  <c r="K11" i="1"/>
  <c r="L37" i="1"/>
  <c r="G16" i="1"/>
  <c r="D22" i="1"/>
  <c r="J37" i="1"/>
  <c r="L11" i="1"/>
  <c r="I37" i="1"/>
  <c r="E93" i="1"/>
  <c r="D93" i="1"/>
  <c r="I122" i="1"/>
  <c r="I23" i="1"/>
  <c r="I14" i="1"/>
  <c r="J11" i="1"/>
  <c r="K19" i="1"/>
  <c r="L67" i="1"/>
  <c r="G13" i="1"/>
  <c r="L13" i="1" s="1"/>
  <c r="I11" i="1"/>
  <c r="J19" i="1"/>
  <c r="L75" i="1"/>
  <c r="M14" i="1"/>
  <c r="M11" i="1"/>
  <c r="J71" i="1"/>
  <c r="I64" i="1"/>
  <c r="L115" i="1"/>
  <c r="I19" i="1"/>
  <c r="J64" i="1"/>
  <c r="F93" i="1"/>
  <c r="K64" i="1"/>
  <c r="M94" i="1"/>
  <c r="L99" i="1"/>
  <c r="L14" i="1"/>
  <c r="L64" i="1"/>
  <c r="K71" i="1"/>
  <c r="M99" i="1"/>
  <c r="L71" i="1"/>
  <c r="G8" i="1"/>
  <c r="I8" i="1" s="1"/>
  <c r="M97" i="1"/>
  <c r="M9" i="1"/>
  <c r="L9" i="1"/>
  <c r="L83" i="1"/>
  <c r="J118" i="1"/>
  <c r="J55" i="1"/>
  <c r="K37" i="1"/>
  <c r="I9" i="1"/>
  <c r="L77" i="1"/>
  <c r="K118" i="1"/>
  <c r="G93" i="1"/>
  <c r="L118" i="1"/>
  <c r="L19" i="1"/>
  <c r="C93" i="1"/>
  <c r="J73" i="1"/>
  <c r="M64" i="1"/>
  <c r="L73" i="1"/>
  <c r="J75" i="1"/>
  <c r="I94" i="1"/>
  <c r="K75" i="1"/>
  <c r="J94" i="1"/>
  <c r="J97" i="1"/>
  <c r="K94" i="1"/>
  <c r="L97" i="1"/>
  <c r="J67" i="1"/>
  <c r="J77" i="1"/>
  <c r="L94" i="1"/>
  <c r="J122" i="1"/>
  <c r="I99" i="1"/>
  <c r="I115" i="1"/>
  <c r="L122" i="1"/>
  <c r="J99" i="1"/>
  <c r="J115" i="1"/>
  <c r="J83" i="1"/>
  <c r="K99" i="1"/>
  <c r="K115" i="1"/>
  <c r="I118" i="1"/>
  <c r="L55" i="1"/>
  <c r="F22" i="1"/>
  <c r="E22" i="1"/>
  <c r="I43" i="1"/>
  <c r="C22" i="1"/>
  <c r="M43" i="1"/>
  <c r="L43" i="1"/>
  <c r="K43" i="1"/>
  <c r="J43" i="1"/>
  <c r="M23" i="1"/>
  <c r="L23" i="1"/>
  <c r="G22" i="1"/>
  <c r="K23" i="1"/>
  <c r="J23" i="1"/>
  <c r="F16" i="1"/>
  <c r="F7" i="1" s="1"/>
  <c r="E16" i="1"/>
  <c r="E7" i="1" s="1"/>
  <c r="D16" i="1"/>
  <c r="D7" i="1" s="1"/>
  <c r="C16" i="1"/>
  <c r="C7" i="1" s="1"/>
  <c r="M19" i="1"/>
  <c r="M17" i="1"/>
  <c r="L17" i="1"/>
  <c r="K17" i="1"/>
  <c r="J17" i="1"/>
  <c r="I17" i="1"/>
  <c r="K14" i="1"/>
  <c r="J14" i="1"/>
  <c r="K9" i="1"/>
  <c r="J9" i="1"/>
  <c r="K174" i="1"/>
  <c r="I177" i="1"/>
  <c r="D63" i="1" l="1"/>
  <c r="E63" i="1"/>
  <c r="G63" i="1"/>
  <c r="F63" i="1"/>
  <c r="I66" i="1"/>
  <c r="D6" i="1"/>
  <c r="J13" i="1"/>
  <c r="I13" i="1"/>
  <c r="G7" i="1"/>
  <c r="M7" i="1" s="1"/>
  <c r="J93" i="1"/>
  <c r="K13" i="1"/>
  <c r="M13" i="1"/>
  <c r="F6" i="1"/>
  <c r="C63" i="1"/>
  <c r="E6" i="1"/>
  <c r="J16" i="1"/>
  <c r="K16" i="1"/>
  <c r="M16" i="1"/>
  <c r="L16" i="1"/>
  <c r="I93" i="1"/>
  <c r="L93" i="1"/>
  <c r="M8" i="1"/>
  <c r="J8" i="1"/>
  <c r="K93" i="1"/>
  <c r="M93" i="1"/>
  <c r="I16" i="1"/>
  <c r="K8" i="1"/>
  <c r="L8" i="1"/>
  <c r="L66" i="1"/>
  <c r="K66" i="1"/>
  <c r="J66" i="1"/>
  <c r="C6" i="1"/>
  <c r="M22" i="1"/>
  <c r="K22" i="1"/>
  <c r="L22" i="1"/>
  <c r="J22" i="1"/>
  <c r="I22" i="1"/>
  <c r="D196" i="1"/>
  <c r="E196" i="1"/>
  <c r="F196" i="1"/>
  <c r="G196" i="1"/>
  <c r="D128" i="1" l="1"/>
  <c r="J7" i="1"/>
  <c r="I7" i="1"/>
  <c r="G6" i="1"/>
  <c r="M6" i="1" s="1"/>
  <c r="L7" i="1"/>
  <c r="K7" i="1"/>
  <c r="K63" i="1"/>
  <c r="C128" i="1"/>
  <c r="C280" i="1" s="1"/>
  <c r="F128" i="1"/>
  <c r="F280" i="1" s="1"/>
  <c r="E128" i="1"/>
  <c r="E280" i="1" s="1"/>
  <c r="J63" i="1"/>
  <c r="I63" i="1"/>
  <c r="M63" i="1"/>
  <c r="L63" i="1"/>
  <c r="G128" i="1" l="1"/>
  <c r="H114" i="1" s="1"/>
  <c r="L6" i="1"/>
  <c r="I6" i="1"/>
  <c r="K6" i="1"/>
  <c r="J6" i="1"/>
  <c r="D167" i="1"/>
  <c r="H57" i="1"/>
  <c r="H124" i="1"/>
  <c r="H103" i="1"/>
  <c r="H100" i="1"/>
  <c r="H33" i="1"/>
  <c r="H41" i="1"/>
  <c r="H44" i="1"/>
  <c r="H17" i="1"/>
  <c r="H23" i="1"/>
  <c r="H56" i="1"/>
  <c r="H22" i="1"/>
  <c r="H7" i="1"/>
  <c r="H128" i="1"/>
  <c r="I128" i="1"/>
  <c r="J128" i="1"/>
  <c r="K128" i="1"/>
  <c r="L128" i="1"/>
  <c r="M128" i="1"/>
  <c r="K178" i="1"/>
  <c r="H21" i="1" l="1"/>
  <c r="H123" i="1"/>
  <c r="H32" i="1"/>
  <c r="H119" i="1"/>
  <c r="H15" i="1"/>
  <c r="H8" i="1"/>
  <c r="H9" i="1"/>
  <c r="H49" i="1"/>
  <c r="H19" i="1"/>
  <c r="H25" i="1"/>
  <c r="H55" i="1"/>
  <c r="H45" i="1"/>
  <c r="H60" i="1"/>
  <c r="H37" i="1"/>
  <c r="H11" i="1"/>
  <c r="H43" i="1"/>
  <c r="H42" i="1"/>
  <c r="H94" i="1"/>
  <c r="H50" i="1"/>
  <c r="H40" i="1"/>
  <c r="H20" i="1"/>
  <c r="H46" i="1"/>
  <c r="H39" i="1"/>
  <c r="H14" i="1"/>
  <c r="H51" i="1"/>
  <c r="H38" i="1"/>
  <c r="H12" i="1"/>
  <c r="H6" i="1"/>
  <c r="H29" i="1"/>
  <c r="H47" i="1"/>
  <c r="H88" i="1"/>
  <c r="H52" i="1"/>
  <c r="H92" i="1"/>
  <c r="H48" i="1"/>
  <c r="H64" i="1"/>
  <c r="H30" i="1"/>
  <c r="H71" i="1"/>
  <c r="H75" i="1"/>
  <c r="H97" i="1"/>
  <c r="H67" i="1"/>
  <c r="H72" i="1"/>
  <c r="H118" i="1"/>
  <c r="H58" i="1"/>
  <c r="H10" i="1"/>
  <c r="H89" i="1"/>
  <c r="H104" i="1"/>
  <c r="H125" i="1"/>
  <c r="H65" i="1"/>
  <c r="H99" i="1"/>
  <c r="H76" i="1"/>
  <c r="H86" i="1"/>
  <c r="H111" i="1"/>
  <c r="H84" i="1"/>
  <c r="H112" i="1"/>
  <c r="H113" i="1"/>
  <c r="H73" i="1"/>
  <c r="H106" i="1"/>
  <c r="H117" i="1"/>
  <c r="H80" i="1"/>
  <c r="H79" i="1"/>
  <c r="H110" i="1"/>
  <c r="H126" i="1"/>
  <c r="H70" i="1"/>
  <c r="H91" i="1"/>
  <c r="H69" i="1"/>
  <c r="H102" i="1"/>
  <c r="H122" i="1"/>
  <c r="H101" i="1"/>
  <c r="H78" i="1"/>
  <c r="H66" i="1"/>
  <c r="H77" i="1"/>
  <c r="H96" i="1"/>
  <c r="H115" i="1"/>
  <c r="H98" i="1"/>
  <c r="H68" i="1"/>
  <c r="H16" i="1"/>
  <c r="H28" i="1"/>
  <c r="H54" i="1"/>
  <c r="H34" i="1"/>
  <c r="H13" i="1"/>
  <c r="H53" i="1"/>
  <c r="H93" i="1"/>
  <c r="H87" i="1"/>
  <c r="H116" i="1"/>
  <c r="H127" i="1"/>
  <c r="H85" i="1"/>
  <c r="H63" i="1"/>
  <c r="H35" i="1"/>
  <c r="H31" i="1"/>
  <c r="H18" i="1"/>
  <c r="H36" i="1"/>
  <c r="H26" i="1"/>
  <c r="H24" i="1"/>
  <c r="H83" i="1"/>
  <c r="H120" i="1"/>
  <c r="H74" i="1"/>
  <c r="H121" i="1"/>
  <c r="H95" i="1"/>
  <c r="H107" i="1"/>
  <c r="H109" i="1"/>
  <c r="H105" i="1"/>
  <c r="H61" i="1"/>
  <c r="H62" i="1"/>
  <c r="I145" i="1"/>
  <c r="H81" i="1"/>
  <c r="H82" i="1"/>
  <c r="H90" i="1"/>
  <c r="H59" i="1"/>
  <c r="H108" i="1"/>
  <c r="H27" i="1"/>
  <c r="F261" i="1" l="1"/>
  <c r="G261" i="1" s="1"/>
  <c r="F260" i="1"/>
  <c r="G260" i="1" s="1"/>
  <c r="F259" i="1"/>
  <c r="G259" i="1" s="1"/>
  <c r="F150" i="1"/>
  <c r="K264" i="1" l="1"/>
  <c r="I198" i="1"/>
  <c r="I190" i="1"/>
  <c r="L188" i="1" l="1"/>
  <c r="J188" i="1"/>
  <c r="D249" i="1" l="1"/>
  <c r="D248" i="1" s="1"/>
  <c r="E249" i="1"/>
  <c r="E248" i="1" s="1"/>
  <c r="F249" i="1"/>
  <c r="G249" i="1"/>
  <c r="G248" i="1" l="1"/>
  <c r="F248" i="1"/>
  <c r="C261" i="1"/>
  <c r="C260" i="1"/>
  <c r="C259" i="1"/>
  <c r="D261" i="1"/>
  <c r="D260" i="1"/>
  <c r="D259" i="1"/>
  <c r="F269" i="1" l="1"/>
  <c r="F267" i="1"/>
  <c r="F226" i="1"/>
  <c r="F224" i="1"/>
  <c r="F167" i="1" l="1"/>
  <c r="F206" i="1"/>
  <c r="K189" i="1"/>
  <c r="I192" i="1"/>
  <c r="I235" i="1" l="1"/>
  <c r="I257" i="1"/>
  <c r="F143" i="1" l="1"/>
  <c r="F271" i="1" l="1"/>
  <c r="F273" i="1" l="1"/>
  <c r="F281" i="1"/>
  <c r="F279" i="1" s="1"/>
  <c r="F275" i="1" s="1"/>
  <c r="F284" i="1"/>
  <c r="G154" i="1"/>
  <c r="J132" i="1"/>
  <c r="L132" i="1"/>
  <c r="I133" i="1"/>
  <c r="J133" i="1"/>
  <c r="K133" i="1"/>
  <c r="L133" i="1"/>
  <c r="J136" i="1"/>
  <c r="K136" i="1"/>
  <c r="L136" i="1"/>
  <c r="J140" i="1"/>
  <c r="K140" i="1"/>
  <c r="L140" i="1"/>
  <c r="J144" i="1"/>
  <c r="L144" i="1"/>
  <c r="J147" i="1"/>
  <c r="K147" i="1"/>
  <c r="L147" i="1"/>
  <c r="J149" i="1"/>
  <c r="L149" i="1"/>
  <c r="J155" i="1"/>
  <c r="K155" i="1"/>
  <c r="L155" i="1"/>
  <c r="J156" i="1"/>
  <c r="K156" i="1"/>
  <c r="L156" i="1"/>
  <c r="J157" i="1"/>
  <c r="K157" i="1"/>
  <c r="L157" i="1"/>
  <c r="J158" i="1"/>
  <c r="K158" i="1"/>
  <c r="L158" i="1"/>
  <c r="K159" i="1"/>
  <c r="L159" i="1"/>
  <c r="L160" i="1"/>
  <c r="L161" i="1"/>
  <c r="I164" i="1"/>
  <c r="J164" i="1"/>
  <c r="K164" i="1"/>
  <c r="L164" i="1"/>
  <c r="I165" i="1"/>
  <c r="J165" i="1"/>
  <c r="K165" i="1"/>
  <c r="L165" i="1"/>
  <c r="G150" i="1" l="1"/>
  <c r="K152" i="1"/>
  <c r="J162" i="1"/>
  <c r="L131" i="1"/>
  <c r="J131" i="1"/>
  <c r="M131" i="1"/>
  <c r="K131" i="1"/>
  <c r="G167" i="1"/>
  <c r="L162" i="1"/>
  <c r="K162" i="1"/>
  <c r="J152" i="1" l="1"/>
  <c r="G143" i="1"/>
  <c r="K150" i="1"/>
  <c r="J150" i="1"/>
  <c r="J222" i="1"/>
  <c r="L222" i="1"/>
  <c r="L154" i="1" l="1"/>
  <c r="L145" i="1"/>
  <c r="L150" i="1" l="1"/>
  <c r="L152" i="1"/>
  <c r="L143" i="1"/>
  <c r="I200" i="1" l="1"/>
  <c r="I199" i="1"/>
  <c r="I131" i="1"/>
  <c r="I154" i="1" l="1"/>
  <c r="E167" i="1"/>
  <c r="E261" i="1"/>
  <c r="E260" i="1"/>
  <c r="E259" i="1"/>
  <c r="I255" i="1"/>
  <c r="I256" i="1"/>
  <c r="I258" i="1"/>
  <c r="I152" i="1" l="1"/>
  <c r="E150" i="1"/>
  <c r="L242" i="1"/>
  <c r="L243" i="1"/>
  <c r="J242" i="1"/>
  <c r="J243" i="1"/>
  <c r="I150" i="1" l="1"/>
  <c r="E143" i="1"/>
  <c r="I143" i="1" l="1"/>
  <c r="E224" i="1"/>
  <c r="E226" i="1"/>
  <c r="E267" i="1"/>
  <c r="E269" i="1"/>
  <c r="C196" i="1"/>
  <c r="I174" i="1"/>
  <c r="I191" i="1"/>
  <c r="I194" i="1"/>
  <c r="I197" i="1"/>
  <c r="I203" i="1"/>
  <c r="I205" i="1"/>
  <c r="I208" i="1"/>
  <c r="I209" i="1"/>
  <c r="I225" i="1"/>
  <c r="I236" i="1"/>
  <c r="I246" i="1"/>
  <c r="I251" i="1"/>
  <c r="I268" i="1"/>
  <c r="I270" i="1"/>
  <c r="E206" i="1" l="1"/>
  <c r="K145" i="1"/>
  <c r="J145" i="1"/>
  <c r="D143" i="1"/>
  <c r="K154" i="1"/>
  <c r="J154" i="1"/>
  <c r="I254" i="1"/>
  <c r="I259" i="1"/>
  <c r="I260" i="1"/>
  <c r="I261" i="1"/>
  <c r="I250" i="1"/>
  <c r="I230" i="1"/>
  <c r="I232" i="1"/>
  <c r="I233" i="1"/>
  <c r="I234" i="1"/>
  <c r="I214" i="1"/>
  <c r="I215" i="1"/>
  <c r="J143" i="1" l="1"/>
  <c r="K143" i="1"/>
  <c r="E271" i="1"/>
  <c r="E281" i="1" l="1"/>
  <c r="E284" i="1"/>
  <c r="L223" i="1"/>
  <c r="J223" i="1"/>
  <c r="L213" i="1"/>
  <c r="K213" i="1"/>
  <c r="J213" i="1"/>
  <c r="L241" i="1"/>
  <c r="L244" i="1"/>
  <c r="K244" i="1"/>
  <c r="J241" i="1"/>
  <c r="J244" i="1"/>
  <c r="L252" i="1"/>
  <c r="J252" i="1"/>
  <c r="L263" i="1"/>
  <c r="L264" i="1"/>
  <c r="J263" i="1"/>
  <c r="J264" i="1"/>
  <c r="I227" i="1" l="1"/>
  <c r="E273" i="1"/>
  <c r="E279" i="1"/>
  <c r="E275" i="1" s="1"/>
  <c r="I249" i="1"/>
  <c r="J225" i="1" l="1"/>
  <c r="K225" i="1"/>
  <c r="L225" i="1"/>
  <c r="G224" i="1"/>
  <c r="D224" i="1"/>
  <c r="C224" i="1"/>
  <c r="C206" i="1" s="1"/>
  <c r="I186" i="1"/>
  <c r="J203" i="1"/>
  <c r="K203" i="1"/>
  <c r="L203" i="1"/>
  <c r="L197" i="1"/>
  <c r="K197" i="1"/>
  <c r="J197" i="1"/>
  <c r="I196" i="1"/>
  <c r="I168" i="1"/>
  <c r="K201" i="1"/>
  <c r="J201" i="1"/>
  <c r="L201" i="1"/>
  <c r="K202" i="1"/>
  <c r="J202" i="1"/>
  <c r="L202" i="1"/>
  <c r="I224" i="1" l="1"/>
  <c r="K224" i="1"/>
  <c r="J224" i="1"/>
  <c r="L224" i="1"/>
  <c r="D206" i="1"/>
  <c r="G206" i="1"/>
  <c r="I206" i="1" l="1"/>
  <c r="J206" i="1"/>
  <c r="K255" i="1" l="1"/>
  <c r="K256" i="1"/>
  <c r="K257" i="1"/>
  <c r="K258" i="1"/>
  <c r="K216" i="1"/>
  <c r="K205" i="1"/>
  <c r="K199" i="1"/>
  <c r="K200" i="1"/>
  <c r="K177" i="1"/>
  <c r="K190" i="1"/>
  <c r="K191" i="1"/>
  <c r="K192" i="1"/>
  <c r="K194" i="1"/>
  <c r="K175" i="1"/>
  <c r="K186" i="1" l="1"/>
  <c r="I204" i="1"/>
  <c r="I167" i="1" l="1"/>
  <c r="J240" i="1" l="1"/>
  <c r="I245" i="1"/>
  <c r="D226" i="1"/>
  <c r="J250" i="1"/>
  <c r="I248" i="1" l="1"/>
  <c r="L278" i="1" l="1"/>
  <c r="L277" i="1"/>
  <c r="L270" i="1"/>
  <c r="L268" i="1"/>
  <c r="L262" i="1"/>
  <c r="L255" i="1"/>
  <c r="L256" i="1"/>
  <c r="L257" i="1"/>
  <c r="L258" i="1"/>
  <c r="L254" i="1"/>
  <c r="L251" i="1"/>
  <c r="L246" i="1"/>
  <c r="L240" i="1"/>
  <c r="L233" i="1"/>
  <c r="L234" i="1"/>
  <c r="L235" i="1"/>
  <c r="L236" i="1"/>
  <c r="L232" i="1"/>
  <c r="L230" i="1"/>
  <c r="L228" i="1"/>
  <c r="L221" i="1"/>
  <c r="L214" i="1"/>
  <c r="L215" i="1"/>
  <c r="L216" i="1"/>
  <c r="L217" i="1"/>
  <c r="L212" i="1"/>
  <c r="L209" i="1"/>
  <c r="L208" i="1"/>
  <c r="L205" i="1"/>
  <c r="L204" i="1"/>
  <c r="L199" i="1"/>
  <c r="L200" i="1"/>
  <c r="L198" i="1"/>
  <c r="L170" i="1"/>
  <c r="L174" i="1"/>
  <c r="L175" i="1"/>
  <c r="L176" i="1"/>
  <c r="L189" i="1"/>
  <c r="L177" i="1"/>
  <c r="L178" i="1"/>
  <c r="L180" i="1"/>
  <c r="L186" i="1"/>
  <c r="L190" i="1"/>
  <c r="L191" i="1"/>
  <c r="L192" i="1"/>
  <c r="L194" i="1"/>
  <c r="L196" i="1"/>
  <c r="L168" i="1"/>
  <c r="G226" i="1"/>
  <c r="G267" i="1"/>
  <c r="G269" i="1"/>
  <c r="I267" i="1" l="1"/>
  <c r="I269" i="1"/>
  <c r="I226" i="1"/>
  <c r="G271" i="1"/>
  <c r="H173" i="1" s="1"/>
  <c r="L267" i="1"/>
  <c r="L245" i="1"/>
  <c r="L226" i="1"/>
  <c r="L269" i="1"/>
  <c r="L227" i="1"/>
  <c r="L207" i="1"/>
  <c r="L167" i="1"/>
  <c r="L206" i="1"/>
  <c r="L276" i="1"/>
  <c r="H247" i="1" l="1"/>
  <c r="H148" i="1"/>
  <c r="H193" i="1"/>
  <c r="H166" i="1"/>
  <c r="H134" i="1"/>
  <c r="H137" i="1"/>
  <c r="H139" i="1"/>
  <c r="H138" i="1"/>
  <c r="H182" i="1"/>
  <c r="H181" i="1"/>
  <c r="H183" i="1"/>
  <c r="G284" i="1"/>
  <c r="H266" i="1"/>
  <c r="H265" i="1"/>
  <c r="H207" i="1"/>
  <c r="H229" i="1"/>
  <c r="H209" i="1"/>
  <c r="H210" i="1"/>
  <c r="H171" i="1"/>
  <c r="H172" i="1"/>
  <c r="H162" i="1"/>
  <c r="H142" i="1"/>
  <c r="H184" i="1"/>
  <c r="H185" i="1"/>
  <c r="H188" i="1"/>
  <c r="H161" i="1"/>
  <c r="H131" i="1"/>
  <c r="H144" i="1"/>
  <c r="H149" i="1"/>
  <c r="H155" i="1"/>
  <c r="H158" i="1"/>
  <c r="H154" i="1"/>
  <c r="H133" i="1"/>
  <c r="H140" i="1"/>
  <c r="H132" i="1"/>
  <c r="H157" i="1"/>
  <c r="H160" i="1"/>
  <c r="H136" i="1"/>
  <c r="H145" i="1"/>
  <c r="H152" i="1"/>
  <c r="H147" i="1"/>
  <c r="H159" i="1"/>
  <c r="H156" i="1"/>
  <c r="H165" i="1"/>
  <c r="H164" i="1"/>
  <c r="H150" i="1"/>
  <c r="H143" i="1"/>
  <c r="H222" i="1"/>
  <c r="H242" i="1"/>
  <c r="H243" i="1"/>
  <c r="I271" i="1"/>
  <c r="L271" i="1"/>
  <c r="H271" i="1"/>
  <c r="H223" i="1" l="1"/>
  <c r="H213" i="1"/>
  <c r="H244" i="1"/>
  <c r="H241" i="1"/>
  <c r="H263" i="1"/>
  <c r="H252" i="1"/>
  <c r="H264" i="1"/>
  <c r="H224" i="1"/>
  <c r="H233" i="1"/>
  <c r="H225" i="1"/>
  <c r="H196" i="1"/>
  <c r="H206" i="1"/>
  <c r="H197" i="1"/>
  <c r="H203" i="1"/>
  <c r="H201" i="1"/>
  <c r="H202" i="1"/>
  <c r="H250" i="1"/>
  <c r="L250" i="1"/>
  <c r="L249" i="1" l="1"/>
  <c r="L280" i="1" l="1"/>
  <c r="G273" i="1"/>
  <c r="G279" i="1"/>
  <c r="L248" i="1"/>
  <c r="G275" i="1" l="1"/>
  <c r="L279" i="1"/>
  <c r="H279" i="1" l="1"/>
  <c r="K196" i="1"/>
  <c r="C143" i="1"/>
  <c r="J178" i="1" l="1"/>
  <c r="J180" i="1"/>
  <c r="J190" i="1"/>
  <c r="C204" i="1" l="1"/>
  <c r="C167" i="1" s="1"/>
  <c r="K209" i="1" l="1"/>
  <c r="J209" i="1"/>
  <c r="J177" i="1" l="1"/>
  <c r="K251" i="1" l="1"/>
  <c r="K230" i="1" l="1"/>
  <c r="J230" i="1"/>
  <c r="C226" i="1" l="1"/>
  <c r="K198" i="1"/>
  <c r="J198" i="1"/>
  <c r="J199" i="1"/>
  <c r="J200" i="1"/>
  <c r="J196" i="1" l="1"/>
  <c r="J176" i="1" l="1"/>
  <c r="J175" i="1"/>
  <c r="K235" i="1"/>
  <c r="K236" i="1"/>
  <c r="K233" i="1"/>
  <c r="J235" i="1"/>
  <c r="J236" i="1"/>
  <c r="J233" i="1"/>
  <c r="L239" i="1"/>
  <c r="K239" i="1"/>
  <c r="J239" i="1"/>
  <c r="L261" i="1" l="1"/>
  <c r="K261" i="1"/>
  <c r="J261" i="1"/>
  <c r="J257" i="1"/>
  <c r="J255" i="1"/>
  <c r="J216" i="1"/>
  <c r="J214" i="1"/>
  <c r="J212" i="1"/>
  <c r="L220" i="1"/>
  <c r="J220" i="1"/>
  <c r="J217" i="1"/>
  <c r="K214" i="1"/>
  <c r="J208" i="1"/>
  <c r="K270" i="1" l="1"/>
  <c r="J270" i="1"/>
  <c r="D269" i="1"/>
  <c r="C269" i="1"/>
  <c r="K269" i="1" l="1"/>
  <c r="J269" i="1"/>
  <c r="J205" i="1"/>
  <c r="J189" i="1"/>
  <c r="J174" i="1"/>
  <c r="K167" i="1" l="1"/>
  <c r="K280" i="1" l="1"/>
  <c r="J215" i="1" l="1"/>
  <c r="K215" i="1"/>
  <c r="J262" i="1" l="1"/>
  <c r="J256" i="1"/>
  <c r="K254" i="1"/>
  <c r="J221" i="1"/>
  <c r="K212" i="1"/>
  <c r="J168" i="1" l="1"/>
  <c r="K168" i="1"/>
  <c r="J170" i="1"/>
  <c r="J186" i="1"/>
  <c r="J191" i="1"/>
  <c r="J192" i="1"/>
  <c r="J194" i="1"/>
  <c r="J204" i="1"/>
  <c r="K204" i="1"/>
  <c r="K208" i="1"/>
  <c r="J218" i="1"/>
  <c r="L218" i="1"/>
  <c r="J232" i="1"/>
  <c r="K232" i="1"/>
  <c r="J234" i="1"/>
  <c r="K234" i="1"/>
  <c r="K240" i="1"/>
  <c r="J228" i="1"/>
  <c r="K228" i="1"/>
  <c r="J237" i="1"/>
  <c r="K237" i="1"/>
  <c r="L237" i="1"/>
  <c r="J246" i="1"/>
  <c r="K246" i="1"/>
  <c r="J249" i="1"/>
  <c r="K249" i="1"/>
  <c r="K250" i="1"/>
  <c r="J259" i="1"/>
  <c r="K259" i="1"/>
  <c r="L259" i="1"/>
  <c r="J268" i="1"/>
  <c r="K268" i="1"/>
  <c r="D267" i="1"/>
  <c r="C267" i="1"/>
  <c r="C271" i="1" s="1"/>
  <c r="C284" i="1" s="1"/>
  <c r="C281" i="1" l="1"/>
  <c r="C279" i="1" s="1"/>
  <c r="D271" i="1"/>
  <c r="K226" i="1"/>
  <c r="J227" i="1"/>
  <c r="K227" i="1"/>
  <c r="J267" i="1"/>
  <c r="J248" i="1"/>
  <c r="J245" i="1"/>
  <c r="J167" i="1"/>
  <c r="K267" i="1"/>
  <c r="K248" i="1"/>
  <c r="K245" i="1"/>
  <c r="K206" i="1"/>
  <c r="D284" i="1" l="1"/>
  <c r="K271" i="1"/>
  <c r="J271" i="1"/>
  <c r="J226" i="1"/>
  <c r="K277" i="1" l="1"/>
  <c r="K278" i="1"/>
  <c r="J277" i="1"/>
  <c r="J278" i="1"/>
  <c r="J281" i="1" l="1"/>
  <c r="K281" i="1"/>
  <c r="D279" i="1" l="1"/>
  <c r="D275" i="1" s="1"/>
  <c r="D273" i="1"/>
  <c r="J280" i="1" l="1"/>
  <c r="K279" i="1" l="1"/>
  <c r="J279" i="1"/>
  <c r="H190" i="1" l="1"/>
  <c r="H261" i="1"/>
  <c r="H259" i="1"/>
  <c r="L281" i="1"/>
  <c r="H192" i="1"/>
  <c r="H232" i="1"/>
  <c r="H228" i="1"/>
  <c r="H246" i="1"/>
  <c r="H239" i="1"/>
  <c r="H237" i="1"/>
  <c r="H198" i="1"/>
  <c r="H200" i="1"/>
  <c r="H176" i="1"/>
  <c r="H235" i="1"/>
  <c r="H236" i="1"/>
  <c r="H255" i="1"/>
  <c r="H258" i="1"/>
  <c r="H217" i="1"/>
  <c r="H216" i="1"/>
  <c r="H269" i="1"/>
  <c r="H180" i="1"/>
  <c r="H254" i="1"/>
  <c r="H175" i="1"/>
  <c r="H220" i="1"/>
  <c r="H214" i="1"/>
  <c r="H270" i="1"/>
  <c r="H205" i="1"/>
  <c r="H178" i="1"/>
  <c r="H174" i="1"/>
  <c r="H189" i="1"/>
  <c r="H221" i="1"/>
  <c r="H212" i="1"/>
  <c r="H168" i="1"/>
  <c r="H186" i="1"/>
  <c r="H194" i="1"/>
  <c r="H218" i="1"/>
  <c r="H234" i="1"/>
  <c r="H227" i="1"/>
  <c r="H248" i="1"/>
  <c r="H167" i="1"/>
  <c r="H256" i="1"/>
  <c r="H262" i="1"/>
  <c r="H177" i="1"/>
  <c r="H251" i="1"/>
  <c r="H230" i="1"/>
  <c r="H199" i="1"/>
  <c r="H257" i="1"/>
  <c r="H215" i="1"/>
  <c r="H268" i="1"/>
  <c r="H267" i="1"/>
  <c r="H245" i="1"/>
  <c r="H226" i="1"/>
  <c r="H170" i="1"/>
  <c r="H191" i="1"/>
  <c r="H204" i="1"/>
  <c r="H208" i="1"/>
  <c r="H240" i="1"/>
  <c r="H249" i="1"/>
  <c r="C273" i="1" l="1"/>
  <c r="C275" i="1"/>
</calcChain>
</file>

<file path=xl/sharedStrings.xml><?xml version="1.0" encoding="utf-8"?>
<sst xmlns="http://schemas.openxmlformats.org/spreadsheetml/2006/main" count="473" uniqueCount="422">
  <si>
    <t>Единый сельскохозяйственный налог</t>
  </si>
  <si>
    <t>ДОХОДЫ ОТ ИСПОЛЬЗОВАНИЯ ИМУЩЕСТВА, НАХОДЯЩЕГОСЯ В ГОСУДАРСТВЕННОЙ И МУНИЦИПАЛЬНОЙ СОБСТВЕННОСТИ</t>
  </si>
  <si>
    <t>ДОХОДЫ ОТ ПРОДАЖИ МАТЕРИАЛЬНЫХ И НЕМАТЕРИАЛЬНЫХ АКТИВОВ</t>
  </si>
  <si>
    <t>000 1 17 00000 00 0000 000</t>
  </si>
  <si>
    <t xml:space="preserve">БЕЗВОЗМЕЗДНЫЕ ПОСТУПЛЕНИЯ </t>
  </si>
  <si>
    <t>ПРОЧИЕ НЕНАЛОГОВЫЕ ДОХОДЫ</t>
  </si>
  <si>
    <t>ВСЕГО ДОХОДОВ</t>
  </si>
  <si>
    <t>РАСХОДЫ</t>
  </si>
  <si>
    <t xml:space="preserve">ЖИЛИЩНО-КОММУНАЛЬНОЕ ХОЗЯЙСТВО </t>
  </si>
  <si>
    <t xml:space="preserve"> </t>
  </si>
  <si>
    <t>Процент исполнения годового плана</t>
  </si>
  <si>
    <t>НАЛОГОВЫЕ ДОХОДЫ</t>
  </si>
  <si>
    <t>Налог на доходы физических лиц</t>
  </si>
  <si>
    <t>НАЛОГИ НА СОВОКУПНЫЙ ДОХОД</t>
  </si>
  <si>
    <t>НАЛОГИ НА ИМУЩЕСТВО</t>
  </si>
  <si>
    <t>Земельный налог</t>
  </si>
  <si>
    <t>НЕНАЛОГОВЫЕ ДОХОДЫ</t>
  </si>
  <si>
    <t>Код</t>
  </si>
  <si>
    <t>Отклонение от годового плана</t>
  </si>
  <si>
    <t>Наименование</t>
  </si>
  <si>
    <t>0100</t>
  </si>
  <si>
    <t>0500</t>
  </si>
  <si>
    <t>Резервные фонды</t>
  </si>
  <si>
    <t>0400</t>
  </si>
  <si>
    <t>ОБЩЕГОСУДАРСТВЕННЫЕ ВОПРОСЫ</t>
  </si>
  <si>
    <t>НАЦИОНАЛЬНАЯ ЭКОНОМИКА</t>
  </si>
  <si>
    <t>в том числе:</t>
  </si>
  <si>
    <t>000 1 00 00000 00 0000 000</t>
  </si>
  <si>
    <t>000 1 01 00000 00 0000 000</t>
  </si>
  <si>
    <t>НАЛОГИ НА ПРИБЫЛЬ, ДОХОДЫ</t>
  </si>
  <si>
    <t>182 1 01 02000 01 0000 110</t>
  </si>
  <si>
    <t>182 1 05 03000 01 0000 110</t>
  </si>
  <si>
    <t>182 1 06 06000 00 0000 110</t>
  </si>
  <si>
    <t>Налог на имущество физических лиц</t>
  </si>
  <si>
    <t>182 1 06 01000 00 0000 110</t>
  </si>
  <si>
    <t>Налог на имущество физических лиц, взимаемый по ставкам, применяемым к объектам налогообложения, расположенным в границах поселений</t>
  </si>
  <si>
    <t>000 1 14 00000 00 0000 000</t>
  </si>
  <si>
    <t>000 1 11 00000 00 0000 000</t>
  </si>
  <si>
    <t>000 2 00 00000 00 0000 000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</si>
  <si>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а также средства от продажи права на заключение  договоров  аренды  указанных земельных участков</t>
  </si>
  <si>
    <t>Доходы    от    продажи    земельных    участков, государственная  собственность  на   которые   не разграничена и  которые  расположены  в  границах поселений</t>
  </si>
  <si>
    <t>0503</t>
  </si>
  <si>
    <t>Благоустройство</t>
  </si>
  <si>
    <t>0707</t>
  </si>
  <si>
    <t>0103</t>
  </si>
  <si>
    <t>0408</t>
  </si>
  <si>
    <t>Невыясненные поступления, зачисляемые в бюджеты поселений</t>
  </si>
  <si>
    <t>Физическая культура и спорт</t>
  </si>
  <si>
    <t>Увеличение прочих остатков денежных средств бюджета поселения</t>
  </si>
  <si>
    <t>Уменьшение прочих остатков денежных средств бюджета поселения</t>
  </si>
  <si>
    <t>Всего расходов</t>
  </si>
  <si>
    <t>0501</t>
  </si>
  <si>
    <t>0505</t>
  </si>
  <si>
    <t>Другие вопросы в области жилищно-коммунального хозяйства</t>
  </si>
  <si>
    <t>0800</t>
  </si>
  <si>
    <t>Культура</t>
  </si>
  <si>
    <t>0801</t>
  </si>
  <si>
    <t>1001</t>
  </si>
  <si>
    <t>Пенсионное обеспечение</t>
  </si>
  <si>
    <t>ПРОФИЦИТ БЮДЖЕТА (со знаком плюс)</t>
  </si>
  <si>
    <t>ДЕФИЦИТ БЮДЖЕТА (со знаком минус)</t>
  </si>
  <si>
    <t>ИСТОЧНИКИ ВНУТРЕННЕГО ФИНАНСИРОВАНИЯ ДЕФИЦИТА БЮДЖЕТА</t>
  </si>
  <si>
    <t>2</t>
  </si>
  <si>
    <t>Жилищное хозяйство</t>
  </si>
  <si>
    <t>0111</t>
  </si>
  <si>
    <t>1301</t>
  </si>
  <si>
    <t>0113</t>
  </si>
  <si>
    <t>1101</t>
  </si>
  <si>
    <t>182 1 05 03010 01 0000 110</t>
  </si>
  <si>
    <t>Прочие поступления  от  использования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</si>
  <si>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01 02 00 00 10 0000 710</t>
  </si>
  <si>
    <t>Получение кредитов от кредитных организаций бюджетом поселения в валюте Российской Федерации</t>
  </si>
  <si>
    <t>01 02 00 00 10 0000 810</t>
  </si>
  <si>
    <t>Погашение бюджетом поселения кредитов от кредитных организаций в валюте Российской Федерации</t>
  </si>
  <si>
    <t>01 02 00 00 00 0000 000</t>
  </si>
  <si>
    <t>Кредиты кредитных организаций в валюте Российской Федерации</t>
  </si>
  <si>
    <t>01 05 00 00 00 0000 000</t>
  </si>
  <si>
    <t>Изменение остатков средств на счетах по учету средств бюджета</t>
  </si>
  <si>
    <t xml:space="preserve"> 01 05 02 01 10 0000 510</t>
  </si>
  <si>
    <t xml:space="preserve"> 01 05 02 01 10 0000 610</t>
  </si>
  <si>
    <t>000 1 05 00000 00 0000 000</t>
  </si>
  <si>
    <t>000 1 06 00000 00 0000 000</t>
  </si>
  <si>
    <t>Транспорт</t>
  </si>
  <si>
    <t>0409</t>
  </si>
  <si>
    <t>Дорожное хозяйство (дорожные фонды)</t>
  </si>
  <si>
    <t>- уличное освещение</t>
  </si>
  <si>
    <t>- субсидии бюджетным учреждениям на финансовое обеспечение муниципального задания на оказание муниципальных услуг (выполнение работ)</t>
  </si>
  <si>
    <t>- субсидии бюджетным учреждениям на иные цели</t>
  </si>
  <si>
    <t>- заработная плата с начислениями на оплату труда</t>
  </si>
  <si>
    <t>Культура, кинематография</t>
  </si>
  <si>
    <t xml:space="preserve">- коммунальные услуги </t>
  </si>
  <si>
    <t>1000</t>
  </si>
  <si>
    <t>Социальная политика</t>
  </si>
  <si>
    <t>1100</t>
  </si>
  <si>
    <t>Обслуживание государственного и муниципального долга</t>
  </si>
  <si>
    <t>Обслуживание государственного внутреннего и муниципального долга</t>
  </si>
  <si>
    <t>Образование</t>
  </si>
  <si>
    <t>0700</t>
  </si>
  <si>
    <t>Доходы от реализации иного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</si>
  <si>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Субсидии бюджетам Российской Федерации и муниципальных образований (межбюджетные субсидии)</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</si>
  <si>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</si>
  <si>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</si>
  <si>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Другие общегосударственные вопросы</t>
  </si>
  <si>
    <t>тыс.рублей</t>
  </si>
  <si>
    <t>182 1 01 02010 01 0000 110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</si>
  <si>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поселениями</t>
  </si>
  <si>
    <t>Другие вопросы в области национальной экономики</t>
  </si>
  <si>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t>
    </r>
    <r>
      <rPr>
        <vertAlign val="superscript"/>
        <sz val="9.9"/>
        <color indexed="8"/>
        <rFont val="Arial Narrow"/>
        <family val="2"/>
        <charset val="204"/>
      </rPr>
      <t>1</t>
    </r>
    <r>
      <rPr>
        <sz val="9"/>
        <color indexed="8"/>
        <rFont val="Arial Narrow"/>
        <family val="2"/>
        <charset val="204"/>
      </rPr>
      <t xml:space="preserve"> и 228 Налогового кодекса Российской Федерации</t>
    </r>
  </si>
  <si>
    <t>000 1 16 00000 00 0000 000</t>
  </si>
  <si>
    <t>ШТРАФЫ, САНКЦИИ, ВОЗМЕЩЕНИЕ УЩЕРБА</t>
  </si>
  <si>
    <t>Доходы от продажи земельных участков, находящихся в собственности поселений (за исключением земельных участков муниципальных бюджетных и автономных учреждений)</t>
  </si>
  <si>
    <t>- межбюджетные трансферты на осуществление переданных полномочий по решению вопросов местного значения поселений в части исполнения бюджета МО г.Энгельс</t>
  </si>
  <si>
    <t>Доходы от сдачи в аренду имущества, составляющего казну поселений (за исключением земельных участков)</t>
  </si>
  <si>
    <t>0104</t>
  </si>
  <si>
    <t>0412</t>
  </si>
  <si>
    <t xml:space="preserve">- межбюджетные трансферты на осуществление переданных полномочий по решению вопросов местного значения поселений по земельному контролю </t>
  </si>
  <si>
    <t>0502</t>
  </si>
  <si>
    <t>Коммунальное хозяйство</t>
  </si>
  <si>
    <t>1403</t>
  </si>
  <si>
    <t>Межбюджетные трансферты общего характера бюджетам субъектов Российской Федерации и муниципальных образований</t>
  </si>
  <si>
    <t>Прочие межбюджетные трансферты общего характера</t>
  </si>
  <si>
    <t>000 1 03 00000 00 0000 000</t>
  </si>
  <si>
    <t>Денежные взыскания (штрафы) установленные законами субъектов Российской Федерации за несоблюдение муниципальных правовых актов, зачисляемых в бюджеты поселений</t>
  </si>
  <si>
    <t>119 1 17 01050 10 0000 180</t>
  </si>
  <si>
    <t>НАЛОГОВЫЕ И НЕНАЛОГОВЫЕ ДОХОДЫ</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</si>
  <si>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</si>
  <si>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</si>
  <si>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134 1 11 05075 13 0000 120</t>
  </si>
  <si>
    <t>119 1 11 07015 13 0000 120</t>
  </si>
  <si>
    <t>134 1 14 02053 13 0000 410</t>
  </si>
  <si>
    <t>прочие неналоговые доходы бюджетов городских поселений (соц.найм МБУ)</t>
  </si>
  <si>
    <t>- оплата налога на имущество и транспортного налога</t>
  </si>
  <si>
    <t xml:space="preserve">- прочие расходы </t>
  </si>
  <si>
    <t xml:space="preserve"> - оплата услуг связи</t>
  </si>
  <si>
    <t>- оплата услуг связи</t>
  </si>
  <si>
    <t>- проведение мероприятий в области молодежной политики и обеспечение деятельности учреждений</t>
  </si>
  <si>
    <t>- проведение мероприятий в области культуры учреждениями соц. Сферы и обеспечение деятельности учреждений</t>
  </si>
  <si>
    <t>- ежемесячные взносы на кап.ремонт жил.фонда</t>
  </si>
  <si>
    <t>Земельный налог с организаций</t>
  </si>
  <si>
    <t>Земельный налог с физических лиц</t>
  </si>
  <si>
    <t>100 1 03 02000 01 0000 110</t>
  </si>
  <si>
    <t>182 1 06 01030 13 0000 110</t>
  </si>
  <si>
    <t>182 1 06 06033 13 0000 110</t>
  </si>
  <si>
    <t>182 1 06 06043 13 0000 110</t>
  </si>
  <si>
    <t>Дотации бюджетам бюджетной системы Российской Федерации</t>
  </si>
  <si>
    <t xml:space="preserve">Дотации бюджетам городских поселений на выравнивание бюджетной обеспеченности </t>
  </si>
  <si>
    <t>В том числе:</t>
  </si>
  <si>
    <t>Межбюджетные трансферты</t>
  </si>
  <si>
    <t>Физическая культура</t>
  </si>
  <si>
    <t>000 1 13 02000 00 0000 130</t>
  </si>
  <si>
    <t>Оплата судебных издержек</t>
  </si>
  <si>
    <t>- межбюджетные трансферты на осуществление переданных полномочий по решению вопросов местного значения поселений (архитектура, ГО и ЧС)</t>
  </si>
  <si>
    <t>ДОХОДЫ ОТ КОМПЕНСАЦИИ ЗАТРАТ ГОСУДАРСТВА</t>
  </si>
  <si>
    <t>Субсидия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 за счет средств областного дорожного фонда</t>
  </si>
  <si>
    <t>Прочие межбюджетные трансферты общего характера, передаваемые бюджетам городских поселений из бюджета Энгельсского муниципального района</t>
  </si>
  <si>
    <t>Субсидия бюджетам городских поселений на поддержку государственных программ субьектов Российской Федерации и муниципальных программ формирования современной городской среды</t>
  </si>
  <si>
    <t>2630006900</t>
  </si>
  <si>
    <t>Расходы на выплату возмещения собственникам жилых помещений, изымаемых в целях сноса аварийного жилого фонда</t>
  </si>
  <si>
    <t>Прочие поступления от денежных взысканий (штрафов) и иных сумм в возмещение ущерба, зачисляемые в бюджеты городских поселенийгородских поселений</t>
  </si>
  <si>
    <t>000 1 16 900050 13 0000 140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</si>
  <si>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</si>
  <si>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000 1 16 33050 13 0000 140</t>
  </si>
  <si>
    <t>6900103500            6900103700</t>
  </si>
  <si>
    <t>6900103400</t>
  </si>
  <si>
    <t>730031200</t>
  </si>
  <si>
    <t>119 2 02 25555 13 0000 150</t>
  </si>
  <si>
    <t>119 2 02 01001 13 0000 150</t>
  </si>
  <si>
    <t>000 2 02 01000 00 0000 150</t>
  </si>
  <si>
    <t>Прочие безвозмездные поступления в бюджеты городских поселений</t>
  </si>
  <si>
    <t xml:space="preserve">Прочие безвозмездные поступления </t>
  </si>
  <si>
    <t>000 2 07 00000 00 0000 000</t>
  </si>
  <si>
    <t>119 2 07 05030 13 0073 150</t>
  </si>
  <si>
    <t>119 2 02 29999 13 0080 150</t>
  </si>
  <si>
    <t>000 2 02 20000 00 0000 150</t>
  </si>
  <si>
    <t>119 2 02 25021 13 0000 150</t>
  </si>
  <si>
    <t>119 2 02 29999 13 0075 150</t>
  </si>
  <si>
    <t>Субсидии бюджетам городских поселений области на обеспечение повышения оплаты труда некоторых категорий работников мунциипальных учреждений</t>
  </si>
  <si>
    <t>6800000000</t>
  </si>
  <si>
    <t>420000000</t>
  </si>
  <si>
    <t>- озеленение и прочие мероприятия по благоустройству  общественных территорий</t>
  </si>
  <si>
    <t>119 2 02 29999 13 0073 150</t>
  </si>
  <si>
    <t>119 2 02 29999 13 0071 150</t>
  </si>
  <si>
    <t>123 1 11 05013 13 0000 120</t>
  </si>
  <si>
    <t>123 1 11 05025 13 0000 120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</si>
  <si>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автономных учреждений, а также земельных участков муниципальных унитарных предприятий, в том числе казенных)</t>
  </si>
  <si>
    <t>Иные межбюджетные трансферты бюджетам муниципальных районов, городских округов и поселений области в целях обеспечения надлежащего осуществления полномочий по решению вопросов местного значения</t>
  </si>
  <si>
    <t>119 2 02 49999 13 0013 150</t>
  </si>
  <si>
    <t>119 20 7 05030 13 0000 150</t>
  </si>
  <si>
    <t>Выполнение работ по рекультивации земель городского поселения</t>
  </si>
  <si>
    <t>Расходы на обеспечение деятельности МКУ "Городское хозяйство":</t>
  </si>
  <si>
    <t>- коммунальные услуги</t>
  </si>
  <si>
    <t xml:space="preserve"> - заработная плата с начислениями на оплату труда</t>
  </si>
  <si>
    <t>0709</t>
  </si>
  <si>
    <t>Другие вопросы в области образования</t>
  </si>
  <si>
    <t>МБТ ГО и ЧС</t>
  </si>
  <si>
    <t xml:space="preserve">                              4700000000</t>
  </si>
  <si>
    <t>000 1 13 01990 00 0000 130</t>
  </si>
  <si>
    <t xml:space="preserve">ДОХОДЫ ОТ ОКАЗАНИЯ ПЛАТНЫХ УСЛУГ </t>
  </si>
  <si>
    <t>000 1 16 00000 00 0000 140</t>
  </si>
  <si>
    <t>119 2 02 49999 13 0001 150</t>
  </si>
  <si>
    <t>119 2 02 49999 13 0002 150</t>
  </si>
  <si>
    <t>119 2 02 45390 13 0000 150</t>
  </si>
  <si>
    <t xml:space="preserve">
</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</si>
  <si>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</si>
  <si>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 прочие расходы , из них:</t>
  </si>
  <si>
    <t>-Расходы на прочие закупки товаров, работ и услуг</t>
  </si>
  <si>
    <t>Организация и проведение физкультурно-оздоровительных и спортивно-массовых мероприятий</t>
  </si>
  <si>
    <t>Укрепление и развитие материально-технической базы</t>
  </si>
  <si>
    <t xml:space="preserve">Обеспечение первичных мер пожарной безопасности </t>
  </si>
  <si>
    <t>Организация и проведение мероприятий по популяризации народного творчества и культурно-досуговой деятельности</t>
  </si>
  <si>
    <t>Укрепление и развитие материально-технической базы муниципальных организаций культуры</t>
  </si>
  <si>
    <t>- заработная плата с начислениями на оплату труда (оплата труда несовешеннолетним)</t>
  </si>
  <si>
    <t>- прочие расходы, из низ:</t>
  </si>
  <si>
    <t>Проведение мероприятий для детей и молодежи</t>
  </si>
  <si>
    <t>Обеспечение первичных мер пожарной безопасности</t>
  </si>
  <si>
    <t>4</t>
  </si>
  <si>
    <t>5</t>
  </si>
  <si>
    <t>6</t>
  </si>
  <si>
    <t>7</t>
  </si>
  <si>
    <t>10</t>
  </si>
  <si>
    <t>12</t>
  </si>
  <si>
    <t>119 2 02 49999 13 0003 150</t>
  </si>
  <si>
    <t>119 2 18 05030 13 0000 150</t>
  </si>
  <si>
    <t>Доходы бюджетов городских поселений от возврата  иными организациями остатков субсидий прошлых лет</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</si>
  <si>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поселений</t>
  </si>
  <si>
    <t>119 2 19 25555 13 0000 150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</si>
  <si>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</si>
  <si>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</si>
  <si>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000 2 19 00000 00 0000 000</t>
  </si>
  <si>
    <t>Возврат остатков субсидий, субвенций и иных межбюджетных трансйфертов, имеющих целевое назначение, прошлых лет из бюджетов поселений</t>
  </si>
  <si>
    <t>119 2 02 45453 13 0000 150</t>
  </si>
  <si>
    <t>Межбюджетные трансферты, передаваемые бюджетам городских поселений на  создание виртуальных концертных залов</t>
  </si>
  <si>
    <t>Межбюджетные трансферты, передаваемые бюджетам муниципальных районов на  создание виртуальных концертных залов</t>
  </si>
  <si>
    <t>Прочие межбюджетные трансферты, передаваемые бюджетам</t>
  </si>
  <si>
    <t>000 2 02 45393 00 0000 000</t>
  </si>
  <si>
    <t>000 2 02 45453 00 0000 000</t>
  </si>
  <si>
    <t>000 2 02 49999 00 0000 000</t>
  </si>
  <si>
    <t>- прочие расходы, из них:</t>
  </si>
  <si>
    <t>Молодежная политика</t>
  </si>
  <si>
    <t>- осуществление пассажирских перевозок, осуществляемых городским наземным электрическим транспортом</t>
  </si>
  <si>
    <t>- МП "Формирование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(ремонт дворовых и общественных территорий)</t>
  </si>
  <si>
    <t xml:space="preserve">Уточненный годовой план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</si>
  <si>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</si>
  <si>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Доходы от приватизации имущества, находящегося в собственности городских поселений, в части приватизации нефинансовых активов имущества казны</t>
  </si>
  <si>
    <t>123 1 14 06313 13 0000 430</t>
  </si>
  <si>
    <t>123 1 14 06000 13 0000 430</t>
  </si>
  <si>
    <t>134 1 14 13090 13 0000 410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</si>
  <si>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</si>
  <si>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125 1 16 07090 13 0000 140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</si>
  <si>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</si>
  <si>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по стимулированию программ развития жилищного строительства субъектов Российской Федераци</t>
  </si>
  <si>
    <t>000 2 02 25021 00 0000 150</t>
  </si>
  <si>
    <t>Субсидии бюджетам на реализацию программ формирования современной городской среды</t>
  </si>
  <si>
    <t>000 2 02 25555 00 0000 150</t>
  </si>
  <si>
    <t xml:space="preserve">Прочие субсидии </t>
  </si>
  <si>
    <t>119 2 02 29999 13 0115 150</t>
  </si>
  <si>
    <t>000 2 02 29999 00 0000 150</t>
  </si>
  <si>
    <t>000 2 02 40000 00 0000 150</t>
  </si>
  <si>
    <t xml:space="preserve">Межбюджетные трансферты, передаваемые бюджетам городских поселений области на проведение капитального и текущего ремонтов, техническое оснащение муниципальных учреждений культурно-досугового типа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</si>
  <si>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</si>
  <si>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102 1 11 09080 13 0000 120</t>
  </si>
  <si>
    <t>102 1 17 05050 13 0000 180</t>
  </si>
  <si>
    <t>123 1 11 09045 13 0000 120</t>
  </si>
  <si>
    <t>125 1 11 09045 13 0000 120</t>
  </si>
  <si>
    <t>123 1 16 01074 01 0000 140</t>
  </si>
  <si>
    <t>119 1 16 01154 01 0000 140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</si>
  <si>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</si>
  <si>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</si>
  <si>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119 2 02 49999 13 0070 150</t>
  </si>
  <si>
    <t>Первоначальный годовой план</t>
  </si>
  <si>
    <t>0405</t>
  </si>
  <si>
    <t>119 2 02 49999 13 0005 150</t>
  </si>
  <si>
    <t>119 2 02 49999 13 0006 150</t>
  </si>
  <si>
    <t>119 2 02 49999 13 0087 150</t>
  </si>
  <si>
    <t>119 2 02 25299 13 0000 150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</si>
  <si>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</si>
  <si>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</si>
  <si>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</si>
  <si>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Межбюджетные трансферты, передаваемые бюджетам городских поселений области за счет средств резервного фонда Правительства Саратовской области</t>
  </si>
  <si>
    <t>Межбюджетные трансферты, передаваемые бюджетам городских поселений области на обеспечение коммунальной и транспортной инфраструктурой земельных участков, предоставленных (подлежащих предоставлению) для жилищного строительства гражданам, имеющим трех и более детей</t>
  </si>
  <si>
    <t>119 2 18 60010 13 0000 150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</si>
  <si>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</si>
  <si>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123 1 11 05410 13 0000 120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</si>
  <si>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</si>
  <si>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102 1 16 07090 13 0000 140</t>
  </si>
  <si>
    <t>119 1 17 15030 13 0000 150</t>
  </si>
  <si>
    <t xml:space="preserve">Инициативные платежи, зачисляемые в бюджеты городских поселений (инициативные платежи граждан) </t>
  </si>
  <si>
    <t>000 2 02 25242 00 0000 150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</si>
  <si>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</si>
  <si>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119 2 02 25242 13 0000 150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</si>
  <si>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вреда окружающей среде</t>
  </si>
  <si>
    <t>000 2 02 25590 00 0000 150</t>
  </si>
  <si>
    <t xml:space="preserve">Субсидии бюджетам городских поселений на технического оснащения муниципальных музеев </t>
  </si>
  <si>
    <t>119 2 02 25590 13 0000 150</t>
  </si>
  <si>
    <t xml:space="preserve">Субсидии бюджетам городских поселений на техническое оснащение муниципальных музеев </t>
  </si>
  <si>
    <t>13</t>
  </si>
  <si>
    <t>Сельское хозяйство и рыболовство</t>
  </si>
  <si>
    <t>Устройство детских игровых площадок на территории муниципального образования город Энгельс Энгельсского муниципального района Саратовской области</t>
  </si>
  <si>
    <t>- содержание автомобильных дорог общего пользования</t>
  </si>
  <si>
    <t>- обеспечение объектами зарядной инфраструктуры для автобусов, приводимых в движение электрической энергией от батареи (электробусов)</t>
  </si>
  <si>
    <t>в том числе МБТ на организацию похоронного дела, ГО и ЧС</t>
  </si>
  <si>
    <t>015 1 11 05013 13 0000 120</t>
  </si>
  <si>
    <t>123 1 11 05325 13 0000 120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</si>
  <si>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</si>
  <si>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103 1 16 01154 01 0000 140</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</si>
  <si>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</si>
  <si>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</si>
  <si>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125 1 17 01050 10 0000 180</t>
  </si>
  <si>
    <t>Межбюджетные трансферты, передаваемые бюджету  муниципального образования  город Энгельс Энгельсского муниципального района Саратовской области на проведение экологического мониторинга результатов проведения работ по рекультивации территории, состоящей из земельных участков, нарушенных при несанкционированном складировании и захоронении твердых коммунальных и прочих отходов, расположенной по адресу: Саратовская область, город Энгельс, промзона, в районе ФГКУ «Кристалл»</t>
  </si>
  <si>
    <t>119 2 02 49999 13 0008 150</t>
  </si>
  <si>
    <t>119 2 19 25401 13 0000 150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</si>
  <si>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городских поселений</t>
  </si>
  <si>
    <t>119 2 19 60010 13 0000 150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</si>
  <si>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</si>
  <si>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мероприятия по землеустройству и землепользованию</t>
  </si>
  <si>
    <t>- Ликвидация несанкционированных свалок в границах городов и наиболее опасных объектов накопленного вреда окружающей среде</t>
  </si>
  <si>
    <t>- организация и содержание мест захоронения</t>
  </si>
  <si>
    <t>119 2 02 29001 13 0000 150</t>
  </si>
  <si>
    <t xml:space="preserve">Субсидии бюджетам городских поселений за счет средств резервного фонда Правительства Российской Федерации
</t>
  </si>
  <si>
    <t>Субсидии бюджетам за счет средств резервного фонда Правительства Российской Федерации</t>
  </si>
  <si>
    <t>000 2 02 29001 00 0000 150</t>
  </si>
  <si>
    <t>119 2 02 29999 13 0139 150</t>
  </si>
  <si>
    <t>Субсидии бюджетам городских поселений области на приведение в нормативное состояние автомобильных дорог общего пользования местного значения городских поселений области, входящих в состав Саратовской агломерации</t>
  </si>
  <si>
    <t>119 2 02 49999 13 0007 150</t>
  </si>
  <si>
    <t>119 2 02 49999 13 0032 150</t>
  </si>
  <si>
    <t>Межбюджетные трансферты, передаваемые бюджетам городских поселений области на реализацию мероприятий по благоустройству территорий</t>
  </si>
  <si>
    <t>125 1 11 05035 13 0000 120</t>
  </si>
  <si>
    <t>123 1 17 05050 13 0000 180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</si>
  <si>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</si>
  <si>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123 1 14 06025 13 0000 430</t>
  </si>
  <si>
    <t>МП "Создание условий для развития жилищного строительства в границах МО г. Энгельс (строительство водоснабжения и водоотведения кварталов жилой застройки, технологическое присоединение к централизованной системе водоснабжения и водоотведения кварталов жилой застройки)</t>
  </si>
  <si>
    <t>6900104500</t>
  </si>
  <si>
    <t>46004Z0000</t>
  </si>
  <si>
    <t>7300207700                                5900207700</t>
  </si>
  <si>
    <t>- межбюджетные трансферты на осуществление переданных полномочий по решению вопросов местного значения поселений по содержанию и ремонту помещений муниципального жилищного фонда, находящихся в казне МО г.Энгельс, свободных от прав третьих лиц</t>
  </si>
  <si>
    <t>Субсидии бюджетам городских поселений области на реализацию инициативных проектов</t>
  </si>
  <si>
    <t>Субсидии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t>
  </si>
  <si>
    <t>119 2 02 49999 13 0009 150</t>
  </si>
  <si>
    <t>Прочие межбюджетные трансферты за достижение показателей деятельности  муниципальному образованию город Энгельс Энгельсского муниципального района Саратовской области в рамках реализации муниципальной программы «Управление муниципальными финансами Энгельсского муниципального района»</t>
  </si>
  <si>
    <t>119 2 02 49999 13 0041 150</t>
  </si>
  <si>
    <t>Межбюджетные трансферты, передаваемые бюджетам городских поселений области на обеспечение бесперебойного функционирования городского наземного электрического транспорта</t>
  </si>
  <si>
    <t>119 2 19 45393 13 0000 150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</si>
  <si>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поселений</t>
  </si>
  <si>
    <t>Уд. вес
в 2025 г.</t>
  </si>
  <si>
    <t>- капитальный ремонт МБУ "Клуб "Энгельсская молодежь"</t>
  </si>
  <si>
    <t>- заработная плата с начислениями на оплату труда 
(МБУ "Энгельсская молодежь")</t>
  </si>
  <si>
    <t>- капитальный ремонт МБУ "Энгельсский краеведческий музей"</t>
  </si>
  <si>
    <t>1105</t>
  </si>
  <si>
    <t>Другие вопросы в области физической культуры и спорта</t>
  </si>
  <si>
    <t>000 2 02 25116 00 0000 150</t>
  </si>
  <si>
    <t>000 2 02 25116 13 0000 150</t>
  </si>
  <si>
    <t>Субсидии бюджетам городских поселений на реализацию программы комплексного развития молодежной политики в субъектах Российской Федерации "Регион для молодых"</t>
  </si>
  <si>
    <t>Субсидии бюджетам на реализацию программы комплексного развития молодежной политики в субъектах Российской Федерации "Регион для молодых"</t>
  </si>
  <si>
    <t>119 2 02 29999 13 0141 150</t>
  </si>
  <si>
    <t>Субсидии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t>
  </si>
  <si>
    <t>Субсидии бюджетам городских поселений области на реализацию программы комплексного развития молодежной политики в субъектах Российской Федерации "Регион для молодых" (средства для достижения показателей результативности)</t>
  </si>
  <si>
    <t>119 2 02 29999 13 0143 150</t>
  </si>
  <si>
    <t>000 2 02 25597 00 0000 150</t>
  </si>
  <si>
    <t>119 2 02 25597 13 0000 150</t>
  </si>
  <si>
    <t>Субсидии бюджетам городских поселений на модернизацию региональных и муниципальных музеев</t>
  </si>
  <si>
    <t>Субсидии бюджетам на модернизацию региональных и муниципальных музеев</t>
  </si>
  <si>
    <t>126 1 16 07090 13 0000 140</t>
  </si>
  <si>
    <t>119 1 17 15030 13 2138 150</t>
  </si>
  <si>
    <t>119 1 17 15030 13 3138 150</t>
  </si>
  <si>
    <t>Инициативные платежи, зачисляемые в бюджеты городских поселений (инициативные платежи граждан на реализацию проекта «Текущий ремонт фасада, отмостки в культурно-досуговом отделе в селе Квасниковка МБУ «Дворец культуры «Восход» расположенного по адресу: Саратовская обл., Энгельсский р-н, село Квасниковка, переулок Большевистский» с использованием средств областного бюджета)</t>
  </si>
  <si>
    <t>Инициативные платежи, зачисляемые в бюджеты городских поселений (инициативные платежи индивидуальных предпринимателей и юридических лиц на реализацию проекта «Текущий ремонт фасада, отмостки в культурно-досуговом отделе в селе Квасниковка МБУ «Дворец культуры «Восход» расположенного по адресу: Саратовская обл., Энгельсский р-н, село Квасниковка, переулок Большевистский» с использованием средств областного бюджета)</t>
  </si>
  <si>
    <t>119 2 02 29999 13 0000 150</t>
  </si>
  <si>
    <t>Прочие субсидии бюджетам городских поселений</t>
  </si>
  <si>
    <t>119 2 02 49999 13 0144 150</t>
  </si>
  <si>
    <t>119 2 02 49999 13 0156 150</t>
  </si>
  <si>
    <t>Межбюджетные трансферты, передаваемые бюджетам городских поселений области на обеспечение социально значимых мероприятий, имея в виду выполнение работ по благоустройству дворовых территорий</t>
  </si>
  <si>
    <t>Межбюджетные трансферты передаваемые бюджетам городских поселений области на реализацию мероприятий по строительству и реконструкции очиcтных сооружений, в том числе на разработку проектно-сметной документации и ее экспертизу</t>
  </si>
  <si>
    <t>73004Z0000</t>
  </si>
  <si>
    <t>- экспертиза и оценка жил.помещений</t>
  </si>
  <si>
    <t>73001Z0000
73002Z0000
7300208800                                      104,100</t>
  </si>
  <si>
    <t>7100400000</t>
  </si>
  <si>
    <t>7100800000</t>
  </si>
  <si>
    <t>7100300000</t>
  </si>
  <si>
    <t>7100200000
7101000000</t>
  </si>
  <si>
    <t>2630002400
3800000000</t>
  </si>
  <si>
    <t>- содержание, капитальный и текущий ремонт жилого фонда и организация автоматизированной системы начисления и сбора платежей населения за социальный наем муниципальных жилых помещений за счет средств поступающих за наем муниципальных жилых помещений</t>
  </si>
  <si>
    <t>- расходы по формированию технического плана</t>
  </si>
  <si>
    <t>- строительство, реконструкция, кап.ремонт и ремонт автомобильных дорог общего пользования, ремонт тротуаров и пешеходных зон</t>
  </si>
  <si>
    <t>7100500000; 4600200000; 4600R10000; 4600И80000; 7100700000; 7100900000</t>
  </si>
  <si>
    <t xml:space="preserve">Реализация федерального проекта "Россия-страна возможностей" в рамках национального проекта "Молодежь и дети" </t>
  </si>
  <si>
    <t xml:space="preserve">Реализация федерального проекта "Создание номерного фонда, инфраструктуры и новых точек притяжения" в рамках национального проекта "Туризм и гостеприимство" </t>
  </si>
  <si>
    <t xml:space="preserve">Реализация федерального проекта "Семейные ценности и инфраструктура культуры" в рамках национального проекта "Семья" </t>
  </si>
  <si>
    <t>Межбюджетные трансферты на обеспечение коммунальной и транспортной инфраструктурой земельных участков, предоставленных (подлежащих предоставлению) для жилищного строительства гражданам, имеющим трех и более детей  за счет областных средств</t>
  </si>
  <si>
    <t>Межбюджетные трансферты на восстановление систем водоснабжения населения и (или) водоотведения в целях обеспечения бесперебойного функционирования объектов жизнеобеспечения, за счет областного бюджета</t>
  </si>
  <si>
    <t>Межбюджетные трансферт на осуществление переданных полномочий по решению вопросов местного значения по строительству и реконструкции очистных сооружений, в том числе на разработку проектно-сметной документации и ее экспертизу, за счет иных межбюджетных трансфертов из областного бюджета</t>
  </si>
  <si>
    <t>- оплата судебных издержек</t>
  </si>
  <si>
    <t>0107</t>
  </si>
  <si>
    <t>Обеспечение проведения выборов и референдумов</t>
  </si>
  <si>
    <t>Расходы на обеспечение деятельности МКУ "Городское хозяйство", МКУ "Озеленение":</t>
  </si>
  <si>
    <t>- предотвращения рисков возникновения ЧС</t>
  </si>
  <si>
    <t>- Обеспечение первичных мер пожарной безопасности в границах населенных пунктов</t>
  </si>
  <si>
    <t>Обустройство туристского центра города на территории муниципального образования в соответствии с туристским кодом центра города</t>
  </si>
  <si>
    <t>102 1 16 07090 13 0001 140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</si>
  <si>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 (комитет ЖКХ, ТЭК, транспорта и связи администрации Энгельсского муниципального района)</t>
  </si>
  <si>
    <t>119 2 18 05010 13 0000 150</t>
  </si>
  <si>
    <t>Доходы бюджетов городских поселений от возврата бюджетными учреждениями остатков субсидий прошлых лет</t>
  </si>
  <si>
    <t>119 2 19 25021 13 0000 150</t>
  </si>
  <si>
    <t>Возврат остатков субсидий на стимулирование программ развития жилищного строительства субъектов Российской Федерации из бюджетов городских поселений</t>
  </si>
  <si>
    <t xml:space="preserve">Прочие неналоговые доходы бюджетов городских поселений </t>
  </si>
  <si>
    <t>Межбюджетные трансферты, передаваемые бюджету городского поселения город Энгельс Энгельсского муниципального района Саратовской области на обеспечение сохранения достигнутых показателей повышения оплаты труда отдельным категориям работников бюджетной сферы в целях реализации Указа Президента РФ от 07.05.2012 года № 597</t>
  </si>
  <si>
    <t>Межбюджетные трансферты, передаваемые бюджету  городского поселения город Энгельс Энгельсского муниципального района Саратовской области на обеспечение строительства (реконструкции), капитального ремонта, ремонта и содержания автомобильных дорог общего пользования местного значения городского поселения за счет средств транспортного налога, подлежащего зачислению в бюджет Энгельсского муниципального района Саратовской области в соответствии с Законом Саратовской области от 30 июня 2020 года № 76-ЗСО «Об установлении единого норматива отчислений в бюджеты муниципальных районов и городских округов Саратовской области от транспортного налога»</t>
  </si>
  <si>
    <t>Межбюджетные трансферты, передаваемые бюджету  городского поселения  город Энгельс Энгельсского муниципального района Саратовской области из бюджета Энгельсского муниципального района Саратовской области на ликвидацию несанкционированных свалок в границах городов и наиболее опасных объектов накопленного вреда окружающей среде</t>
  </si>
  <si>
    <t>Межбюджетные трансферты, передаваемые бюджету городского поселения город Энгельс Энгельсского муниципального района Саратовской области на приобретение дорожно-эксплуатационной техники, в том числе по договорам лизинга,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городского поселения за счет средств транспортного налога, подлежащего зачислению в бюджет Энгельсского муниципального района Саратовской области в соответствии с Законом Саратовской области от 30 июня 2020 года № 76-ЗСО «Об установлении единого норматива отчислений в бюджеты муниципальных районов и городских округов Саратовской области от транспортного налога»</t>
  </si>
  <si>
    <t>Анализ исполнения  бюджета городского поселения город Энгельс Энгельсского муниципального района Саратовской области за 9 месяцев 2025 года</t>
  </si>
  <si>
    <t>План 9 месяцев 2025 года</t>
  </si>
  <si>
    <t>Процент исполнения плана 9 месяцев</t>
  </si>
  <si>
    <t>Фактическое
исполнение
на 01.10.2024 г.</t>
  </si>
  <si>
    <t>Фактическое
исполнение
на 01.10.2025 г.</t>
  </si>
  <si>
    <t>Сравнение исполнения на 01.10.2024 и 2025 гг.(гр.7-гр.6)</t>
  </si>
  <si>
    <t>Темп роста исполнения на 01.10.2025 и 2024 гг.(+,-)</t>
  </si>
  <si>
    <t>1003</t>
  </si>
  <si>
    <t>Социальное обеспечение населения</t>
  </si>
  <si>
    <t xml:space="preserve">- на обеспечения бесперебойного функционирования городского наземного электрического транспорта </t>
  </si>
  <si>
    <t>- межбюджетные трансферты за счет средств, выделяемых из резервного фонда Правительства Саратовской области, на мероприятия по обеспечению неотложных аварийно-восстановительных работ общего имущества, оконных, дверных и балконных блоков, стеклопакетов в многоквартирных домах, пострадавших в результате атак беспилотных воздушных судов и их последствий на территории Саратовской области в связи с проведением специальной военной операции</t>
  </si>
  <si>
    <t>690017991Ч</t>
  </si>
  <si>
    <t>119 2 02 49999 13 0157 150</t>
  </si>
  <si>
    <t>Межбюджетные трансферты, передаваемые бюджетам город-ских поселений области на возмещение затрат специализи-рованным службам по вопро-сам похоронного дела в связи с оказанием услуг, предостав-ленных согласно гарантиро-ванному перечню услуг по по-гребению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</si>
</sst>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р_._-;\-* #,##0.00_р_._-;_-* &quot;-&quot;??_р_._-;_-@_-"/>
    <numFmt numFmtId="165" formatCode="0.0"/>
    <numFmt numFmtId="166" formatCode="0.0%"/>
    <numFmt numFmtId="167" formatCode="_-* #,##0.0_р_._-;\-* #,##0.0_р_._-;_-* &quot;-&quot;??_р_._-;_-@_-"/>
    <numFmt numFmtId="168" formatCode="#,##0.0"/>
    <numFmt numFmtId="169" formatCode="\+#,##0.0;\-#,##0.0"/>
    <numFmt numFmtId="170" formatCode="#,##0.00;[Red]\-#,##0.00;0.00"/>
    <numFmt numFmtId="171" formatCode="\+#,##0.0%;\-#,##0.0%"/>
  </numFmts>
  <fonts count="24" x14ac:knownFonts="1">
    <font>
      <sz val="10"/>
      <name val="Arial Cyr"/>
      <charset val="204"/>
    </font>
    <font>
      <sz val="10"/>
      <name val="Arial Cyr"/>
      <charset val="204"/>
    </font>
    <font>
      <b/>
      <sz val="9"/>
      <name val="Arial Narrow"/>
      <family val="2"/>
    </font>
    <font>
      <sz val="9"/>
      <name val="Arial Narrow"/>
      <family val="2"/>
    </font>
    <font>
      <sz val="8"/>
      <name val="Arial Narrow"/>
      <family val="2"/>
    </font>
    <font>
      <b/>
      <i/>
      <sz val="9"/>
      <name val="Arial Narrow"/>
      <family val="2"/>
    </font>
    <font>
      <b/>
      <sz val="11"/>
      <name val="Arial Narrow"/>
      <family val="2"/>
    </font>
    <font>
      <sz val="9"/>
      <name val="Arial Narrow"/>
      <family val="2"/>
      <charset val="204"/>
    </font>
    <font>
      <b/>
      <sz val="9"/>
      <name val="Arial Narrow"/>
      <family val="2"/>
      <charset val="204"/>
    </font>
    <font>
      <sz val="8"/>
      <name val="Arial Narrow"/>
      <family val="2"/>
      <charset val="204"/>
    </font>
    <font>
      <b/>
      <sz val="9"/>
      <color indexed="8"/>
      <name val="Arial Narrow"/>
      <family val="2"/>
      <charset val="204"/>
    </font>
    <font>
      <sz val="9"/>
      <color indexed="8"/>
      <name val="Arial Narrow"/>
      <family val="2"/>
      <charset val="204"/>
    </font>
    <font>
      <sz val="10"/>
      <name val="Arial"/>
      <family val="2"/>
      <charset val="204"/>
    </font>
    <font>
      <b/>
      <sz val="8"/>
      <name val="Arial Narrow"/>
      <family val="2"/>
      <charset val="204"/>
    </font>
    <font>
      <sz val="7"/>
      <name val="Arial Narrow"/>
      <family val="2"/>
      <charset val="204"/>
    </font>
    <font>
      <b/>
      <sz val="11"/>
      <name val="Arial Narrow"/>
      <family val="2"/>
      <charset val="204"/>
    </font>
    <font>
      <vertAlign val="superscript"/>
      <sz val="9.9"/>
      <color indexed="8"/>
      <name val="Arial Narrow"/>
      <family val="2"/>
      <charset val="204"/>
    </font>
    <font>
      <b/>
      <sz val="11"/>
      <color indexed="8"/>
      <name val="Arial Narrow"/>
      <family val="2"/>
      <charset val="204"/>
    </font>
    <font>
      <i/>
      <sz val="9"/>
      <name val="Arial Narrow"/>
      <family val="2"/>
      <charset val="204"/>
    </font>
    <font>
      <sz val="9"/>
      <color theme="1"/>
      <name val="Arial Narrow"/>
      <family val="2"/>
      <charset val="204"/>
    </font>
    <font>
      <sz val="9"/>
      <color rgb="FF000000"/>
      <name val="Arial Narrow"/>
      <family val="2"/>
      <charset val="204"/>
    </font>
    <font>
      <b/>
      <sz val="9"/>
      <color theme="1"/>
      <name val="Arial Narrow"/>
      <family val="2"/>
      <charset val="204"/>
    </font>
    <font>
      <b/>
      <sz val="9"/>
      <color rgb="FFFF0000"/>
      <name val="Arial Narrow"/>
      <family val="2"/>
    </font>
    <font>
      <sz val="9"/>
      <color rgb="FFFF0000"/>
      <name val="Arial Narrow"/>
      <family val="2"/>
    </font>
  </fonts>
  <fills count="10">
    <fill>
      <patternFill patternType="none"/>
    </fill>
    <fill>
      <patternFill patternType="gray125"/>
    </fill>
    <fill>
      <patternFill patternType="solid">
        <fgColor rgb="FFB7F9C2"/>
        <bgColor indexed="64"/>
      </patternFill>
    </fill>
    <fill>
      <patternFill patternType="solid">
        <fgColor rgb="FFB7F8C2"/>
        <bgColor indexed="64"/>
      </patternFill>
    </fill>
    <fill>
      <patternFill patternType="solid">
        <fgColor theme="9" tint="0.79998168889431442"/>
        <bgColor indexed="64"/>
      </patternFill>
    </fill>
    <fill>
      <patternFill patternType="solid">
        <fgColor rgb="FFFDE9D9"/>
        <bgColor indexed="64"/>
      </patternFill>
    </fill>
    <fill>
      <patternFill patternType="solid">
        <fgColor theme="0"/>
        <bgColor indexed="64"/>
      </patternFill>
    </fill>
    <fill>
      <patternFill patternType="solid">
        <fgColor rgb="FFFFFF00"/>
        <bgColor indexed="64"/>
      </patternFill>
    </fill>
    <fill>
      <patternFill patternType="solid">
        <fgColor rgb="FFB7FFC2"/>
        <bgColor indexed="64"/>
      </patternFill>
    </fill>
    <fill>
      <patternFill patternType="solid">
        <fgColor rgb="FFCCFFCC"/>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s>
  <cellStyleXfs count="5">
    <xf numFmtId="0" fontId="0" fillId="0" borderId="0"/>
    <xf numFmtId="0" fontId="12" fillId="0" borderId="0"/>
    <xf numFmtId="0" fontId="12" fillId="0" borderId="0"/>
    <xf numFmtId="9" fontId="1" fillId="0" borderId="0" applyFont="0" applyFill="0" applyBorder="0" applyAlignment="0" applyProtection="0"/>
    <xf numFmtId="164" fontId="1" fillId="0" borderId="0" applyFont="0" applyFill="0" applyBorder="0" applyAlignment="0" applyProtection="0"/>
  </cellStyleXfs>
  <cellXfs count="266">
    <xf numFmtId="0" fontId="0" fillId="0" borderId="0" xfId="0"/>
    <xf numFmtId="0" fontId="2" fillId="0" borderId="0" xfId="0" applyFont="1" applyFill="1" applyBorder="1" applyAlignment="1">
      <alignment vertical="center"/>
    </xf>
    <xf numFmtId="0" fontId="3" fillId="0" borderId="0" xfId="0" applyFont="1" applyFill="1" applyBorder="1" applyAlignment="1">
      <alignment vertical="center"/>
    </xf>
    <xf numFmtId="49" fontId="3" fillId="0" borderId="1" xfId="0" applyNumberFormat="1" applyFont="1" applyFill="1" applyBorder="1" applyAlignment="1">
      <alignment horizontal="center" vertical="center"/>
    </xf>
    <xf numFmtId="0" fontId="2" fillId="0" borderId="1" xfId="0" applyNumberFormat="1" applyFont="1" applyFill="1" applyBorder="1" applyAlignment="1">
      <alignment horizontal="justify" vertical="center"/>
    </xf>
    <xf numFmtId="168"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justify" vertical="center"/>
    </xf>
    <xf numFmtId="49" fontId="3" fillId="0" borderId="1" xfId="0" applyNumberFormat="1" applyFont="1" applyFill="1" applyBorder="1" applyAlignment="1">
      <alignment horizontal="justify" vertical="center"/>
    </xf>
    <xf numFmtId="49" fontId="3" fillId="0" borderId="1" xfId="0" applyNumberFormat="1" applyFont="1" applyFill="1" applyBorder="1" applyAlignment="1">
      <alignment horizontal="justify" vertical="center" wrapText="1"/>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justify"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0" fontId="13" fillId="0" borderId="0" xfId="0" applyFont="1" applyFill="1" applyBorder="1" applyAlignment="1">
      <alignment horizontal="left" vertical="justify" wrapText="1"/>
    </xf>
    <xf numFmtId="0" fontId="9" fillId="0" borderId="0" xfId="0" applyFont="1" applyFill="1" applyBorder="1" applyAlignment="1">
      <alignment horizontal="left" vertical="justify" wrapText="1"/>
    </xf>
    <xf numFmtId="0" fontId="8" fillId="0" borderId="0" xfId="0" applyFont="1" applyFill="1" applyBorder="1" applyAlignment="1">
      <alignment vertical="center"/>
    </xf>
    <xf numFmtId="168" fontId="11" fillId="0" borderId="1" xfId="0" applyNumberFormat="1" applyFont="1" applyFill="1" applyBorder="1" applyAlignment="1" applyProtection="1">
      <alignment horizontal="right" vertical="center"/>
      <protection locked="0"/>
    </xf>
    <xf numFmtId="0" fontId="7" fillId="0" borderId="0"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7" fillId="0" borderId="1" xfId="0" applyNumberFormat="1" applyFont="1" applyFill="1" applyBorder="1" applyAlignment="1">
      <alignment horizontal="justify" vertical="center"/>
    </xf>
    <xf numFmtId="49" fontId="7" fillId="0" borderId="1" xfId="0" applyNumberFormat="1" applyFont="1" applyFill="1" applyBorder="1" applyAlignment="1">
      <alignment horizontal="justify" vertical="center"/>
    </xf>
    <xf numFmtId="168" fontId="7" fillId="0" borderId="1" xfId="0" applyNumberFormat="1" applyFont="1" applyFill="1" applyBorder="1" applyAlignment="1" applyProtection="1">
      <alignment horizontal="right" vertical="center" wrapText="1"/>
      <protection locked="0"/>
    </xf>
    <xf numFmtId="0" fontId="14" fillId="0" borderId="0" xfId="0" applyFont="1" applyFill="1" applyBorder="1" applyAlignment="1">
      <alignment vertical="center"/>
    </xf>
    <xf numFmtId="0" fontId="7" fillId="0" borderId="0" xfId="0" applyFont="1" applyFill="1" applyBorder="1" applyAlignment="1">
      <alignment vertical="center"/>
    </xf>
    <xf numFmtId="0" fontId="8"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top" wrapText="1"/>
      <protection locked="0"/>
    </xf>
    <xf numFmtId="49" fontId="8" fillId="0" borderId="1" xfId="0" applyNumberFormat="1" applyFont="1" applyFill="1" applyBorder="1" applyAlignment="1" applyProtection="1">
      <alignment horizontal="left" vertical="top"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top" wrapText="1"/>
      <protection locked="0"/>
    </xf>
    <xf numFmtId="170" fontId="7" fillId="0" borderId="1" xfId="2"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left" vertical="top" wrapText="1"/>
      <protection locked="0"/>
    </xf>
    <xf numFmtId="170" fontId="8" fillId="0" borderId="1" xfId="2" applyNumberFormat="1" applyFont="1" applyFill="1" applyBorder="1" applyAlignment="1" applyProtection="1">
      <alignment horizontal="center" vertical="center" wrapText="1"/>
      <protection locked="0"/>
    </xf>
    <xf numFmtId="168" fontId="11" fillId="0" borderId="1" xfId="0" applyNumberFormat="1" applyFont="1" applyFill="1" applyBorder="1" applyAlignment="1" applyProtection="1">
      <alignment horizontal="right" vertical="center" wrapText="1"/>
      <protection locked="0"/>
    </xf>
    <xf numFmtId="49" fontId="3" fillId="0" borderId="0" xfId="0" applyNumberFormat="1" applyFont="1" applyFill="1" applyBorder="1" applyAlignment="1">
      <alignment horizontal="justify" vertical="center"/>
    </xf>
    <xf numFmtId="168" fontId="3" fillId="0" borderId="0" xfId="0" applyNumberFormat="1" applyFont="1" applyFill="1" applyBorder="1" applyAlignment="1">
      <alignment horizontal="justify" vertical="center"/>
    </xf>
    <xf numFmtId="0" fontId="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NumberFormat="1" applyFont="1" applyFill="1" applyBorder="1" applyAlignment="1">
      <alignment horizontal="justify" vertical="center"/>
    </xf>
    <xf numFmtId="49" fontId="8" fillId="2" borderId="1" xfId="0" applyNumberFormat="1" applyFont="1" applyFill="1" applyBorder="1" applyAlignment="1">
      <alignment horizontal="center" vertical="center"/>
    </xf>
    <xf numFmtId="168" fontId="8" fillId="2" borderId="1" xfId="0" applyNumberFormat="1" applyFont="1" applyFill="1" applyBorder="1" applyAlignment="1">
      <alignment horizontal="right" vertical="center" wrapText="1"/>
    </xf>
    <xf numFmtId="166" fontId="8" fillId="2" borderId="1" xfId="3" applyNumberFormat="1" applyFont="1" applyFill="1" applyBorder="1" applyAlignment="1">
      <alignment horizontal="right" vertical="center"/>
    </xf>
    <xf numFmtId="168" fontId="8" fillId="2" borderId="1" xfId="0" applyNumberFormat="1" applyFont="1" applyFill="1" applyBorder="1" applyAlignment="1">
      <alignment horizontal="right" vertical="center"/>
    </xf>
    <xf numFmtId="49" fontId="8" fillId="2" borderId="1" xfId="0" applyNumberFormat="1" applyFont="1" applyFill="1" applyBorder="1" applyAlignment="1">
      <alignment horizontal="justify" vertical="center" wrapText="1"/>
    </xf>
    <xf numFmtId="0" fontId="8" fillId="2" borderId="1" xfId="0" applyNumberFormat="1" applyFont="1" applyFill="1" applyBorder="1" applyAlignment="1">
      <alignment horizontal="justify" vertical="center"/>
    </xf>
    <xf numFmtId="49" fontId="8" fillId="2" borderId="1" xfId="0" applyNumberFormat="1" applyFont="1" applyFill="1" applyBorder="1" applyAlignment="1">
      <alignment horizontal="justify" vertical="center"/>
    </xf>
    <xf numFmtId="0" fontId="8" fillId="2" borderId="1" xfId="0" applyFont="1" applyFill="1" applyBorder="1" applyAlignment="1">
      <alignment horizontal="center" vertical="center"/>
    </xf>
    <xf numFmtId="0" fontId="15" fillId="2" borderId="1" xfId="0" applyNumberFormat="1" applyFont="1" applyFill="1" applyBorder="1" applyAlignment="1">
      <alignment horizontal="justify" vertical="center"/>
    </xf>
    <xf numFmtId="168" fontId="3" fillId="2" borderId="1" xfId="0" applyNumberFormat="1" applyFont="1" applyFill="1" applyBorder="1" applyAlignment="1">
      <alignment horizontal="right" vertical="center"/>
    </xf>
    <xf numFmtId="166" fontId="3" fillId="2" borderId="1" xfId="3" applyNumberFormat="1" applyFont="1" applyFill="1" applyBorder="1" applyAlignment="1">
      <alignment horizontal="right" vertical="center"/>
    </xf>
    <xf numFmtId="169" fontId="3" fillId="2" borderId="1" xfId="0" applyNumberFormat="1" applyFont="1" applyFill="1" applyBorder="1" applyAlignment="1">
      <alignment horizontal="right" vertical="center"/>
    </xf>
    <xf numFmtId="0" fontId="10" fillId="0" borderId="2" xfId="0" applyFont="1" applyFill="1" applyBorder="1" applyAlignment="1" applyProtection="1">
      <alignment horizontal="left" vertical="top" wrapText="1"/>
      <protection locked="0"/>
    </xf>
    <xf numFmtId="49" fontId="7" fillId="4" borderId="1" xfId="0" applyNumberFormat="1" applyFont="1" applyFill="1" applyBorder="1" applyAlignment="1">
      <alignment horizontal="center" vertical="center"/>
    </xf>
    <xf numFmtId="49" fontId="3" fillId="4" borderId="1" xfId="0" applyNumberFormat="1" applyFont="1" applyFill="1" applyBorder="1" applyAlignment="1">
      <alignment horizontal="justify" vertical="center"/>
    </xf>
    <xf numFmtId="168" fontId="3" fillId="4" borderId="1" xfId="0" applyNumberFormat="1" applyFont="1" applyFill="1" applyBorder="1" applyAlignment="1">
      <alignment horizontal="right" vertical="center"/>
    </xf>
    <xf numFmtId="168" fontId="3" fillId="4" borderId="1" xfId="0" applyNumberFormat="1" applyFont="1" applyFill="1" applyBorder="1" applyAlignment="1">
      <alignment horizontal="right"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justify" vertical="center" wrapText="1"/>
    </xf>
    <xf numFmtId="49" fontId="7" fillId="5" borderId="1" xfId="0" applyNumberFormat="1" applyFont="1" applyFill="1" applyBorder="1" applyAlignment="1">
      <alignment horizontal="center" vertical="center"/>
    </xf>
    <xf numFmtId="0" fontId="3" fillId="5" borderId="1" xfId="0" applyNumberFormat="1" applyFont="1" applyFill="1" applyBorder="1" applyAlignment="1">
      <alignment horizontal="justify" vertical="center"/>
    </xf>
    <xf numFmtId="168" fontId="3" fillId="5" borderId="1" xfId="0" applyNumberFormat="1" applyFont="1" applyFill="1" applyBorder="1" applyAlignment="1">
      <alignment horizontal="right" vertical="center"/>
    </xf>
    <xf numFmtId="168" fontId="11" fillId="0" borderId="1" xfId="0" applyNumberFormat="1" applyFont="1" applyFill="1" applyBorder="1" applyAlignment="1" applyProtection="1">
      <alignment horizontal="right" vertical="center"/>
    </xf>
    <xf numFmtId="0" fontId="7" fillId="0" borderId="1" xfId="0" applyFont="1" applyBorder="1" applyAlignment="1">
      <alignment horizontal="justify" wrapText="1"/>
    </xf>
    <xf numFmtId="0" fontId="7" fillId="0" borderId="1" xfId="0" applyFont="1" applyBorder="1" applyAlignment="1">
      <alignment horizontal="center" vertical="center"/>
    </xf>
    <xf numFmtId="168" fontId="7" fillId="5" borderId="1" xfId="0" applyNumberFormat="1" applyFont="1" applyFill="1" applyBorder="1" applyAlignment="1">
      <alignment horizontal="right" vertical="center"/>
    </xf>
    <xf numFmtId="168" fontId="3" fillId="6" borderId="1" xfId="0" applyNumberFormat="1" applyFont="1" applyFill="1" applyBorder="1" applyAlignment="1">
      <alignment horizontal="right" vertical="center"/>
    </xf>
    <xf numFmtId="168" fontId="10" fillId="4" borderId="1" xfId="0" applyNumberFormat="1" applyFont="1" applyFill="1" applyBorder="1" applyAlignment="1" applyProtection="1">
      <alignment horizontal="right" vertical="center"/>
    </xf>
    <xf numFmtId="168" fontId="7" fillId="4" borderId="1" xfId="0" applyNumberFormat="1" applyFont="1" applyFill="1" applyBorder="1" applyAlignment="1" applyProtection="1">
      <alignment horizontal="right" vertical="center" wrapText="1"/>
      <protection locked="0"/>
    </xf>
    <xf numFmtId="168" fontId="8" fillId="4" borderId="2" xfId="0" applyNumberFormat="1" applyFont="1" applyFill="1" applyBorder="1" applyAlignment="1" applyProtection="1">
      <alignment horizontal="right" vertical="center"/>
    </xf>
    <xf numFmtId="168" fontId="8" fillId="4" borderId="1" xfId="0" applyNumberFormat="1" applyFont="1" applyFill="1" applyBorder="1" applyAlignment="1" applyProtection="1">
      <alignment horizontal="right" vertical="center"/>
    </xf>
    <xf numFmtId="168" fontId="8" fillId="4" borderId="1" xfId="0" applyNumberFormat="1" applyFont="1" applyFill="1" applyBorder="1" applyAlignment="1" applyProtection="1">
      <alignment horizontal="right" vertical="center" wrapText="1"/>
      <protection locked="0"/>
    </xf>
    <xf numFmtId="0" fontId="17" fillId="0" borderId="1" xfId="0" applyFont="1" applyFill="1" applyBorder="1" applyAlignment="1" applyProtection="1">
      <alignment horizontal="left" vertical="top" wrapText="1"/>
      <protection locked="0"/>
    </xf>
    <xf numFmtId="168" fontId="2" fillId="4" borderId="1" xfId="0" applyNumberFormat="1" applyFont="1" applyFill="1" applyBorder="1" applyAlignment="1">
      <alignment horizontal="right" vertical="center"/>
    </xf>
    <xf numFmtId="168" fontId="8" fillId="4" borderId="1" xfId="0" applyNumberFormat="1" applyFont="1" applyFill="1" applyBorder="1" applyAlignment="1">
      <alignment horizontal="right" vertical="center"/>
    </xf>
    <xf numFmtId="168" fontId="10" fillId="5" borderId="1" xfId="0" applyNumberFormat="1" applyFont="1" applyFill="1" applyBorder="1" applyAlignment="1" applyProtection="1">
      <alignment horizontal="right" vertical="center"/>
    </xf>
    <xf numFmtId="0" fontId="8" fillId="0" borderId="1" xfId="0" applyFont="1" applyBorder="1" applyAlignment="1">
      <alignment horizontal="center" vertical="center"/>
    </xf>
    <xf numFmtId="49" fontId="3" fillId="0" borderId="1" xfId="0" applyNumberFormat="1" applyFont="1" applyFill="1" applyBorder="1" applyAlignment="1">
      <alignment horizontal="center" vertical="center" wrapText="1"/>
    </xf>
    <xf numFmtId="0" fontId="11" fillId="0" borderId="3" xfId="0" applyFont="1" applyFill="1" applyBorder="1" applyAlignment="1" applyProtection="1">
      <alignment horizontal="left" vertical="top" wrapText="1"/>
      <protection locked="0"/>
    </xf>
    <xf numFmtId="0" fontId="11"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168" fontId="11" fillId="6" borderId="1" xfId="0" applyNumberFormat="1" applyFont="1" applyFill="1" applyBorder="1" applyAlignment="1" applyProtection="1">
      <alignment horizontal="right" vertical="center"/>
    </xf>
    <xf numFmtId="168" fontId="11" fillId="6" borderId="1" xfId="0" applyNumberFormat="1" applyFont="1" applyFill="1" applyBorder="1" applyAlignment="1" applyProtection="1">
      <alignment horizontal="right" vertical="center"/>
      <protection locked="0"/>
    </xf>
    <xf numFmtId="168" fontId="7" fillId="6" borderId="1" xfId="0" applyNumberFormat="1" applyFont="1" applyFill="1" applyBorder="1" applyAlignment="1" applyProtection="1">
      <alignment horizontal="right" vertical="center" wrapText="1"/>
      <protection locked="0"/>
    </xf>
    <xf numFmtId="0" fontId="9"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6" borderId="1" xfId="0" applyNumberFormat="1" applyFont="1" applyFill="1" applyBorder="1" applyAlignment="1">
      <alignment horizontal="justify" vertical="center"/>
    </xf>
    <xf numFmtId="49" fontId="7" fillId="6" borderId="1" xfId="0" applyNumberFormat="1" applyFont="1" applyFill="1" applyBorder="1" applyAlignment="1">
      <alignment horizontal="center" vertical="center"/>
    </xf>
    <xf numFmtId="49" fontId="7" fillId="6" borderId="1" xfId="0" applyNumberFormat="1" applyFont="1" applyFill="1" applyBorder="1" applyAlignment="1">
      <alignment horizontal="justify" vertical="center" wrapText="1"/>
    </xf>
    <xf numFmtId="49" fontId="7" fillId="0" borderId="1" xfId="0" applyNumberFormat="1" applyFont="1" applyFill="1" applyBorder="1" applyAlignment="1">
      <alignment horizontal="left" vertical="center"/>
    </xf>
    <xf numFmtId="49" fontId="7" fillId="6" borderId="1" xfId="0" applyNumberFormat="1" applyFont="1" applyFill="1" applyBorder="1" applyAlignment="1">
      <alignment horizontal="left" vertical="center" wrapText="1"/>
    </xf>
    <xf numFmtId="0" fontId="7" fillId="2" borderId="1" xfId="0" applyNumberFormat="1" applyFont="1" applyFill="1" applyBorder="1" applyAlignment="1">
      <alignment horizontal="justify" vertical="center"/>
    </xf>
    <xf numFmtId="0" fontId="8" fillId="6" borderId="2" xfId="0" applyFont="1" applyFill="1" applyBorder="1" applyAlignment="1" applyProtection="1">
      <alignment horizontal="center" vertical="center" wrapText="1"/>
      <protection locked="0"/>
    </xf>
    <xf numFmtId="168" fontId="3" fillId="7" borderId="1" xfId="0" applyNumberFormat="1" applyFont="1" applyFill="1" applyBorder="1" applyAlignment="1">
      <alignment horizontal="right" vertical="center" wrapText="1"/>
    </xf>
    <xf numFmtId="168" fontId="7" fillId="7" borderId="1" xfId="0" applyNumberFormat="1" applyFont="1" applyFill="1" applyBorder="1" applyAlignment="1">
      <alignment horizontal="right" vertical="center"/>
    </xf>
    <xf numFmtId="0" fontId="3" fillId="7" borderId="0" xfId="0" applyFont="1" applyFill="1" applyBorder="1" applyAlignment="1">
      <alignment horizontal="center" vertical="center"/>
    </xf>
    <xf numFmtId="166" fontId="7" fillId="7" borderId="1" xfId="3" applyNumberFormat="1" applyFont="1" applyFill="1" applyBorder="1" applyAlignment="1">
      <alignment horizontal="right" vertical="center"/>
    </xf>
    <xf numFmtId="166" fontId="3" fillId="7" borderId="1" xfId="3" applyNumberFormat="1" applyFont="1" applyFill="1" applyBorder="1" applyAlignment="1">
      <alignment horizontal="right" vertical="center"/>
    </xf>
    <xf numFmtId="168" fontId="8" fillId="3" borderId="1" xfId="0" applyNumberFormat="1" applyFont="1" applyFill="1" applyBorder="1" applyAlignment="1">
      <alignment horizontal="right" vertical="center" wrapText="1"/>
    </xf>
    <xf numFmtId="168" fontId="3" fillId="0" borderId="1" xfId="0" applyNumberFormat="1" applyFont="1" applyFill="1" applyBorder="1" applyAlignment="1">
      <alignment horizontal="right" vertical="center" wrapText="1"/>
    </xf>
    <xf numFmtId="168" fontId="7" fillId="0" borderId="1" xfId="0" applyNumberFormat="1" applyFont="1" applyFill="1" applyBorder="1" applyAlignment="1">
      <alignment horizontal="right" vertical="center"/>
    </xf>
    <xf numFmtId="168" fontId="2" fillId="0" borderId="1" xfId="0" applyNumberFormat="1" applyFont="1" applyFill="1" applyBorder="1" applyAlignment="1">
      <alignment horizontal="right" vertical="center"/>
    </xf>
    <xf numFmtId="166" fontId="7" fillId="0" borderId="1" xfId="3" applyNumberFormat="1" applyFont="1" applyFill="1" applyBorder="1" applyAlignment="1">
      <alignment horizontal="right" vertical="center"/>
    </xf>
    <xf numFmtId="166" fontId="2" fillId="0" borderId="1" xfId="3" applyNumberFormat="1" applyFont="1" applyFill="1" applyBorder="1" applyAlignment="1">
      <alignment horizontal="center" vertical="center"/>
    </xf>
    <xf numFmtId="166" fontId="3" fillId="0" borderId="1" xfId="0" applyNumberFormat="1" applyFont="1" applyFill="1" applyBorder="1" applyAlignment="1">
      <alignment horizontal="right" vertical="center"/>
    </xf>
    <xf numFmtId="168" fontId="7" fillId="0" borderId="1" xfId="0" applyNumberFormat="1" applyFont="1" applyFill="1" applyBorder="1" applyAlignment="1">
      <alignment horizontal="right" vertical="center" wrapText="1"/>
    </xf>
    <xf numFmtId="168" fontId="7" fillId="6" borderId="1" xfId="0" applyNumberFormat="1" applyFont="1" applyFill="1" applyBorder="1" applyAlignment="1">
      <alignment horizontal="right" vertical="center"/>
    </xf>
    <xf numFmtId="168" fontId="3" fillId="6" borderId="1" xfId="0" applyNumberFormat="1" applyFont="1" applyFill="1" applyBorder="1" applyAlignment="1">
      <alignment horizontal="right" vertical="center" wrapText="1"/>
    </xf>
    <xf numFmtId="0" fontId="4" fillId="3" borderId="1" xfId="0" applyFont="1" applyFill="1" applyBorder="1" applyAlignment="1">
      <alignment horizontal="center" vertical="center" wrapText="1"/>
    </xf>
    <xf numFmtId="0" fontId="3" fillId="6" borderId="0" xfId="0" applyFont="1" applyFill="1" applyBorder="1" applyAlignment="1">
      <alignment horizontal="center" vertical="center"/>
    </xf>
    <xf numFmtId="166" fontId="3" fillId="6" borderId="1" xfId="3" applyNumberFormat="1" applyFont="1" applyFill="1" applyBorder="1" applyAlignment="1">
      <alignment horizontal="right" vertical="center"/>
    </xf>
    <xf numFmtId="166" fontId="3" fillId="5" borderId="1" xfId="3" applyNumberFormat="1" applyFont="1" applyFill="1" applyBorder="1" applyAlignment="1">
      <alignment horizontal="right" vertical="center"/>
    </xf>
    <xf numFmtId="168" fontId="7" fillId="3" borderId="1" xfId="0" applyNumberFormat="1" applyFont="1" applyFill="1" applyBorder="1" applyAlignment="1">
      <alignment horizontal="right" vertical="center" wrapText="1"/>
    </xf>
    <xf numFmtId="168" fontId="7" fillId="3" borderId="1" xfId="0" applyNumberFormat="1" applyFont="1" applyFill="1" applyBorder="1" applyAlignment="1">
      <alignment horizontal="right" vertical="center"/>
    </xf>
    <xf numFmtId="165" fontId="3" fillId="0" borderId="1" xfId="3" applyNumberFormat="1" applyFont="1" applyFill="1" applyBorder="1" applyAlignment="1">
      <alignment horizontal="right" vertical="center"/>
    </xf>
    <xf numFmtId="167" fontId="3" fillId="0" borderId="1" xfId="4" applyNumberFormat="1" applyFont="1" applyFill="1" applyBorder="1" applyAlignment="1">
      <alignment vertical="center"/>
    </xf>
    <xf numFmtId="166" fontId="3" fillId="0" borderId="1" xfId="3" applyNumberFormat="1" applyFont="1" applyFill="1" applyBorder="1" applyAlignment="1">
      <alignment horizontal="right" vertical="center"/>
    </xf>
    <xf numFmtId="168" fontId="8" fillId="8" borderId="1" xfId="0" applyNumberFormat="1" applyFont="1" applyFill="1" applyBorder="1" applyAlignment="1">
      <alignment horizontal="right" vertical="center" wrapText="1"/>
    </xf>
    <xf numFmtId="166" fontId="8" fillId="8" borderId="1" xfId="3" applyNumberFormat="1" applyFont="1" applyFill="1" applyBorder="1" applyAlignment="1">
      <alignment horizontal="right" vertical="center"/>
    </xf>
    <xf numFmtId="169" fontId="8" fillId="8" borderId="1" xfId="0" applyNumberFormat="1" applyFont="1" applyFill="1" applyBorder="1" applyAlignment="1">
      <alignment horizontal="right" vertical="center"/>
    </xf>
    <xf numFmtId="168" fontId="8" fillId="8" borderId="1" xfId="0" applyNumberFormat="1" applyFont="1" applyFill="1" applyBorder="1" applyAlignment="1">
      <alignment horizontal="right" vertical="center"/>
    </xf>
    <xf numFmtId="166" fontId="2" fillId="6" borderId="2" xfId="3" applyNumberFormat="1" applyFont="1" applyFill="1" applyBorder="1" applyAlignment="1">
      <alignment horizontal="right" vertical="center"/>
    </xf>
    <xf numFmtId="168" fontId="2" fillId="6" borderId="1" xfId="0" applyNumberFormat="1" applyFont="1" applyFill="1" applyBorder="1" applyAlignment="1">
      <alignment horizontal="right" vertical="center"/>
    </xf>
    <xf numFmtId="166" fontId="7" fillId="6" borderId="1" xfId="3" applyNumberFormat="1" applyFont="1" applyFill="1" applyBorder="1" applyAlignment="1">
      <alignment horizontal="right" vertical="center"/>
    </xf>
    <xf numFmtId="0" fontId="8" fillId="9" borderId="1" xfId="0" applyNumberFormat="1" applyFont="1" applyFill="1" applyBorder="1" applyAlignment="1">
      <alignment horizontal="justify" vertical="center" wrapText="1"/>
    </xf>
    <xf numFmtId="0" fontId="8" fillId="2" borderId="1" xfId="0" applyNumberFormat="1" applyFont="1" applyFill="1" applyBorder="1" applyAlignment="1" applyProtection="1">
      <alignment horizontal="left" vertical="top"/>
      <protection locked="0"/>
    </xf>
    <xf numFmtId="168" fontId="8" fillId="2" borderId="1" xfId="0" applyNumberFormat="1" applyFont="1" applyFill="1" applyBorder="1" applyAlignment="1" applyProtection="1">
      <alignment horizontal="right" vertical="center"/>
    </xf>
    <xf numFmtId="0" fontId="8" fillId="2" borderId="1" xfId="0" applyNumberFormat="1" applyFont="1" applyFill="1" applyBorder="1" applyAlignment="1">
      <alignment horizontal="justify" vertical="center" wrapText="1"/>
    </xf>
    <xf numFmtId="166" fontId="8" fillId="4" borderId="1" xfId="3" applyNumberFormat="1" applyFont="1" applyFill="1" applyBorder="1" applyAlignment="1">
      <alignment horizontal="right" vertical="center"/>
    </xf>
    <xf numFmtId="49" fontId="7" fillId="0" borderId="1" xfId="0" applyNumberFormat="1" applyFont="1" applyFill="1" applyBorder="1" applyAlignment="1">
      <alignment horizontal="center" vertical="center" wrapText="1"/>
    </xf>
    <xf numFmtId="168" fontId="4" fillId="3" borderId="1" xfId="0" applyNumberFormat="1" applyFont="1" applyFill="1" applyBorder="1" applyAlignment="1">
      <alignment horizontal="center" vertical="center" wrapText="1"/>
    </xf>
    <xf numFmtId="168" fontId="2" fillId="6" borderId="1" xfId="0" applyNumberFormat="1" applyFont="1" applyFill="1" applyBorder="1" applyAlignment="1">
      <alignment horizontal="justify" vertical="center"/>
    </xf>
    <xf numFmtId="168" fontId="2" fillId="6" borderId="2" xfId="0" applyNumberFormat="1" applyFont="1" applyFill="1" applyBorder="1" applyAlignment="1">
      <alignment horizontal="right" vertical="center"/>
    </xf>
    <xf numFmtId="168" fontId="7" fillId="8" borderId="1" xfId="0" applyNumberFormat="1" applyFont="1" applyFill="1" applyBorder="1" applyAlignment="1" applyProtection="1">
      <alignment horizontal="right" vertical="center" wrapText="1"/>
      <protection locked="0"/>
    </xf>
    <xf numFmtId="168" fontId="8" fillId="8" borderId="1" xfId="0" applyNumberFormat="1" applyFont="1" applyFill="1" applyBorder="1" applyAlignment="1" applyProtection="1">
      <alignment horizontal="right" vertical="center" wrapText="1"/>
      <protection locked="0"/>
    </xf>
    <xf numFmtId="0" fontId="2" fillId="6" borderId="1" xfId="0" applyNumberFormat="1" applyFont="1" applyFill="1" applyBorder="1" applyAlignment="1">
      <alignment horizontal="justify" vertical="center"/>
    </xf>
    <xf numFmtId="168" fontId="11" fillId="6" borderId="1" xfId="0" applyNumberFormat="1" applyFont="1" applyFill="1" applyBorder="1" applyAlignment="1" applyProtection="1">
      <alignment horizontal="right" vertical="center" wrapText="1"/>
      <protection locked="0"/>
    </xf>
    <xf numFmtId="170" fontId="7" fillId="6" borderId="1" xfId="2"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left" vertical="top" wrapText="1"/>
      <protection locked="0"/>
    </xf>
    <xf numFmtId="0" fontId="14" fillId="8" borderId="1" xfId="0" applyFont="1" applyFill="1" applyBorder="1" applyAlignment="1">
      <alignment horizontal="center" vertical="center" wrapText="1"/>
    </xf>
    <xf numFmtId="169" fontId="3" fillId="8" borderId="1" xfId="0" applyNumberFormat="1" applyFont="1" applyFill="1" applyBorder="1" applyAlignment="1">
      <alignment horizontal="right" vertical="center"/>
    </xf>
    <xf numFmtId="166" fontId="3" fillId="8" borderId="1" xfId="3" applyNumberFormat="1" applyFont="1" applyFill="1" applyBorder="1" applyAlignment="1">
      <alignment horizontal="right" vertical="center"/>
    </xf>
    <xf numFmtId="168" fontId="11" fillId="8" borderId="1" xfId="0" applyNumberFormat="1" applyFont="1" applyFill="1" applyBorder="1" applyAlignment="1" applyProtection="1">
      <alignment horizontal="right" vertical="center"/>
    </xf>
    <xf numFmtId="49" fontId="14" fillId="8" borderId="1" xfId="0" applyNumberFormat="1"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1" xfId="0" applyFont="1" applyFill="1" applyBorder="1" applyAlignment="1">
      <alignment horizontal="centerContinuous" vertical="center" wrapText="1"/>
    </xf>
    <xf numFmtId="168" fontId="10" fillId="8" borderId="1" xfId="0" applyNumberFormat="1" applyFont="1" applyFill="1" applyBorder="1" applyAlignment="1" applyProtection="1">
      <alignment horizontal="right" vertical="center"/>
    </xf>
    <xf numFmtId="169" fontId="7" fillId="8" borderId="1" xfId="0" applyNumberFormat="1" applyFont="1" applyFill="1" applyBorder="1" applyAlignment="1">
      <alignment horizontal="right" vertical="center"/>
    </xf>
    <xf numFmtId="169" fontId="2" fillId="8" borderId="1" xfId="0" applyNumberFormat="1" applyFont="1" applyFill="1" applyBorder="1" applyAlignment="1">
      <alignment horizontal="center" vertical="center"/>
    </xf>
    <xf numFmtId="168" fontId="2" fillId="8" borderId="1" xfId="0" applyNumberFormat="1" applyFont="1" applyFill="1" applyBorder="1" applyAlignment="1">
      <alignment horizontal="right" vertical="center"/>
    </xf>
    <xf numFmtId="168" fontId="3" fillId="8" borderId="1" xfId="0" applyNumberFormat="1" applyFont="1" applyFill="1" applyBorder="1" applyAlignment="1">
      <alignment horizontal="right" vertical="center"/>
    </xf>
    <xf numFmtId="166" fontId="7" fillId="8" borderId="1" xfId="3" applyNumberFormat="1" applyFont="1" applyFill="1" applyBorder="1" applyAlignment="1">
      <alignment horizontal="right" vertical="center"/>
    </xf>
    <xf numFmtId="168" fontId="7" fillId="8" borderId="1" xfId="0" applyNumberFormat="1" applyFont="1" applyFill="1" applyBorder="1" applyAlignment="1">
      <alignment horizontal="right" vertical="center"/>
    </xf>
    <xf numFmtId="166" fontId="2" fillId="8" borderId="2" xfId="3" applyNumberFormat="1" applyFont="1" applyFill="1" applyBorder="1" applyAlignment="1">
      <alignment horizontal="right" vertical="center"/>
    </xf>
    <xf numFmtId="169" fontId="2" fillId="8" borderId="2" xfId="0" applyNumberFormat="1" applyFont="1" applyFill="1" applyBorder="1" applyAlignment="1">
      <alignment horizontal="right" vertical="center"/>
    </xf>
    <xf numFmtId="168" fontId="2" fillId="8" borderId="2" xfId="0" applyNumberFormat="1" applyFont="1" applyFill="1" applyBorder="1" applyAlignment="1">
      <alignment horizontal="right" vertical="center"/>
    </xf>
    <xf numFmtId="168" fontId="8" fillId="5" borderId="1" xfId="0" applyNumberFormat="1" applyFont="1" applyFill="1" applyBorder="1" applyAlignment="1">
      <alignment horizontal="right" vertical="center"/>
    </xf>
    <xf numFmtId="166" fontId="8" fillId="5" borderId="1" xfId="3" applyNumberFormat="1" applyFont="1" applyFill="1" applyBorder="1" applyAlignment="1">
      <alignment horizontal="right" vertical="center"/>
    </xf>
    <xf numFmtId="166" fontId="7" fillId="5" borderId="1" xfId="3" applyNumberFormat="1" applyFont="1" applyFill="1" applyBorder="1" applyAlignment="1">
      <alignment horizontal="right" vertical="center"/>
    </xf>
    <xf numFmtId="49" fontId="8" fillId="5" borderId="1" xfId="0" applyNumberFormat="1" applyFont="1" applyFill="1" applyBorder="1" applyAlignment="1">
      <alignment horizontal="center" vertical="center"/>
    </xf>
    <xf numFmtId="0" fontId="2" fillId="5" borderId="1" xfId="0" applyNumberFormat="1" applyFont="1" applyFill="1" applyBorder="1" applyAlignment="1">
      <alignment horizontal="justify" vertical="center" wrapText="1"/>
    </xf>
    <xf numFmtId="168" fontId="2" fillId="5" borderId="1" xfId="0" applyNumberFormat="1" applyFont="1" applyFill="1" applyBorder="1" applyAlignment="1">
      <alignment horizontal="right" vertical="center"/>
    </xf>
    <xf numFmtId="0" fontId="8" fillId="5" borderId="1" xfId="0" applyFont="1" applyFill="1" applyBorder="1" applyAlignment="1">
      <alignment horizontal="center" vertical="center"/>
    </xf>
    <xf numFmtId="0" fontId="8" fillId="5" borderId="1" xfId="0" applyNumberFormat="1" applyFont="1" applyFill="1" applyBorder="1" applyAlignment="1">
      <alignment horizontal="justify" vertical="center" wrapText="1"/>
    </xf>
    <xf numFmtId="0" fontId="7" fillId="5" borderId="1" xfId="0" applyFont="1" applyFill="1" applyBorder="1" applyAlignment="1">
      <alignment horizontal="center" vertical="center"/>
    </xf>
    <xf numFmtId="0" fontId="7" fillId="5" borderId="1" xfId="0" applyNumberFormat="1" applyFont="1" applyFill="1" applyBorder="1" applyAlignment="1">
      <alignment horizontal="justify" vertical="center" wrapText="1"/>
    </xf>
    <xf numFmtId="0" fontId="6" fillId="0" borderId="1" xfId="0" applyNumberFormat="1" applyFont="1" applyFill="1" applyBorder="1" applyAlignment="1">
      <alignment horizontal="left" vertical="center"/>
    </xf>
    <xf numFmtId="0" fontId="7" fillId="0" borderId="1" xfId="0" applyNumberFormat="1" applyFont="1" applyFill="1" applyBorder="1" applyAlignment="1">
      <alignment horizontal="justify" vertical="center" wrapText="1"/>
    </xf>
    <xf numFmtId="168" fontId="8" fillId="4" borderId="2" xfId="0" applyNumberFormat="1" applyFont="1" applyFill="1" applyBorder="1" applyAlignment="1" applyProtection="1">
      <alignment horizontal="right" vertical="center" wrapText="1"/>
      <protection locked="0"/>
    </xf>
    <xf numFmtId="49" fontId="18" fillId="6" borderId="1" xfId="0" applyNumberFormat="1" applyFont="1" applyFill="1" applyBorder="1" applyAlignment="1">
      <alignment horizontal="right" vertical="center" wrapText="1"/>
    </xf>
    <xf numFmtId="0" fontId="18" fillId="6" borderId="1" xfId="0" applyNumberFormat="1" applyFont="1" applyFill="1" applyBorder="1" applyAlignment="1">
      <alignment horizontal="right" vertical="center" wrapText="1"/>
    </xf>
    <xf numFmtId="49" fontId="18" fillId="0" borderId="1" xfId="0" applyNumberFormat="1" applyFont="1" applyFill="1" applyBorder="1" applyAlignment="1">
      <alignment horizontal="right" vertical="center"/>
    </xf>
    <xf numFmtId="0" fontId="13"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170" fontId="8" fillId="2" borderId="3" xfId="2"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lignment horizontal="right" vertical="center" wrapText="1"/>
    </xf>
    <xf numFmtId="49" fontId="3" fillId="4" borderId="1" xfId="0" applyNumberFormat="1" applyFont="1" applyFill="1" applyBorder="1" applyAlignment="1">
      <alignment horizontal="justify" vertical="center" wrapText="1"/>
    </xf>
    <xf numFmtId="0" fontId="7" fillId="6"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top" wrapText="1"/>
      <protection locked="0"/>
    </xf>
    <xf numFmtId="168" fontId="7" fillId="6" borderId="2" xfId="0" applyNumberFormat="1" applyFont="1" applyFill="1" applyBorder="1" applyAlignment="1" applyProtection="1">
      <alignment horizontal="right" vertical="center" wrapText="1"/>
      <protection locked="0"/>
    </xf>
    <xf numFmtId="168" fontId="11" fillId="6" borderId="2" xfId="0" applyNumberFormat="1" applyFont="1" applyFill="1" applyBorder="1" applyAlignment="1" applyProtection="1">
      <alignment horizontal="right" vertical="center"/>
      <protection locked="0"/>
    </xf>
    <xf numFmtId="168" fontId="7" fillId="0" borderId="2" xfId="0" applyNumberFormat="1" applyFont="1" applyFill="1" applyBorder="1" applyAlignment="1" applyProtection="1">
      <alignment horizontal="right" vertical="center" wrapText="1"/>
      <protection locked="0"/>
    </xf>
    <xf numFmtId="168" fontId="7" fillId="0" borderId="1" xfId="0" applyNumberFormat="1" applyFont="1" applyFill="1" applyBorder="1" applyAlignment="1" applyProtection="1">
      <alignment horizontal="right" vertical="center"/>
    </xf>
    <xf numFmtId="0" fontId="7" fillId="0" borderId="4" xfId="0" applyFont="1" applyFill="1" applyBorder="1" applyAlignment="1" applyProtection="1">
      <alignment horizontal="left" vertical="top" wrapText="1"/>
      <protection locked="0"/>
    </xf>
    <xf numFmtId="0" fontId="7" fillId="0" borderId="3" xfId="0" applyFont="1" applyFill="1" applyBorder="1" applyAlignment="1" applyProtection="1">
      <alignment horizontal="center" vertical="center" wrapText="1"/>
      <protection locked="0"/>
    </xf>
    <xf numFmtId="49" fontId="19" fillId="6" borderId="1" xfId="0" applyNumberFormat="1" applyFont="1" applyFill="1" applyBorder="1" applyAlignment="1">
      <alignment horizontal="center" vertical="center"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7" fillId="0" borderId="0" xfId="0" applyFont="1" applyAlignment="1">
      <alignment horizontal="left" vertical="top" wrapText="1"/>
    </xf>
    <xf numFmtId="0" fontId="13" fillId="3" borderId="1" xfId="0" applyFont="1" applyFill="1" applyBorder="1" applyAlignment="1">
      <alignment horizontal="center" vertical="center" wrapText="1"/>
    </xf>
    <xf numFmtId="171" fontId="10" fillId="8" borderId="1" xfId="0" applyNumberFormat="1" applyFont="1" applyFill="1" applyBorder="1" applyAlignment="1" applyProtection="1">
      <alignment horizontal="right" vertical="center"/>
    </xf>
    <xf numFmtId="0" fontId="8" fillId="6" borderId="0" xfId="0" applyFont="1" applyFill="1" applyBorder="1" applyAlignment="1">
      <alignment horizontal="center" vertical="center"/>
    </xf>
    <xf numFmtId="49" fontId="5" fillId="6" borderId="0" xfId="0" applyNumberFormat="1" applyFont="1" applyFill="1" applyBorder="1" applyAlignment="1">
      <alignment horizontal="justify" vertical="center"/>
    </xf>
    <xf numFmtId="0" fontId="7" fillId="6" borderId="0" xfId="0" applyFont="1" applyFill="1" applyBorder="1" applyAlignment="1">
      <alignment horizontal="center" vertical="center"/>
    </xf>
    <xf numFmtId="0" fontId="3" fillId="6" borderId="0" xfId="0" applyFont="1" applyFill="1" applyBorder="1" applyAlignment="1">
      <alignment vertical="center"/>
    </xf>
    <xf numFmtId="0" fontId="20" fillId="0" borderId="3" xfId="0" applyFont="1" applyBorder="1" applyAlignment="1">
      <alignment horizontal="left" vertical="center" wrapText="1"/>
    </xf>
    <xf numFmtId="49" fontId="21" fillId="6" borderId="1" xfId="0" applyNumberFormat="1" applyFont="1" applyFill="1" applyBorder="1" applyAlignment="1">
      <alignment horizontal="left" vertical="center" wrapText="1"/>
    </xf>
    <xf numFmtId="170" fontId="7" fillId="0" borderId="2" xfId="2" applyNumberFormat="1" applyFont="1" applyFill="1" applyBorder="1" applyAlignment="1" applyProtection="1">
      <alignment horizontal="center" vertical="center" wrapText="1"/>
      <protection locked="0"/>
    </xf>
    <xf numFmtId="170" fontId="8" fillId="0" borderId="5" xfId="2" applyNumberFormat="1" applyFont="1" applyFill="1" applyBorder="1" applyAlignment="1" applyProtection="1">
      <alignment horizontal="center" vertical="center" wrapText="1"/>
      <protection locked="0"/>
    </xf>
    <xf numFmtId="170" fontId="7" fillId="0" borderId="6" xfId="2" applyNumberFormat="1" applyFont="1" applyFill="1" applyBorder="1" applyAlignment="1" applyProtection="1">
      <alignment horizontal="center" vertical="center" wrapText="1"/>
      <protection locked="0"/>
    </xf>
    <xf numFmtId="49" fontId="21" fillId="0" borderId="1" xfId="0" applyNumberFormat="1" applyFont="1" applyBorder="1" applyAlignment="1">
      <alignment horizontal="left" vertical="center" wrapText="1"/>
    </xf>
    <xf numFmtId="49" fontId="21" fillId="0" borderId="1" xfId="0" applyNumberFormat="1" applyFont="1" applyBorder="1" applyAlignment="1">
      <alignment vertical="top" wrapText="1"/>
    </xf>
    <xf numFmtId="49" fontId="19" fillId="0" borderId="1" xfId="0" applyNumberFormat="1" applyFont="1" applyBorder="1" applyAlignment="1">
      <alignment horizontal="left" vertical="center" wrapText="1"/>
    </xf>
    <xf numFmtId="49" fontId="19" fillId="0" borderId="1" xfId="0" applyNumberFormat="1" applyFont="1" applyBorder="1" applyAlignment="1">
      <alignment vertical="top" wrapText="1"/>
    </xf>
    <xf numFmtId="168" fontId="7" fillId="6" borderId="4" xfId="0" applyNumberFormat="1" applyFont="1" applyFill="1" applyBorder="1" applyAlignment="1" applyProtection="1">
      <alignment horizontal="right" vertical="center" wrapText="1"/>
      <protection locked="0"/>
    </xf>
    <xf numFmtId="49" fontId="21" fillId="0" borderId="1" xfId="0" applyNumberFormat="1" applyFont="1" applyFill="1" applyBorder="1" applyAlignment="1">
      <alignment horizontal="left" vertical="top" wrapText="1"/>
    </xf>
    <xf numFmtId="49" fontId="19" fillId="0" borderId="1" xfId="0" applyNumberFormat="1" applyFont="1" applyFill="1" applyBorder="1" applyAlignment="1">
      <alignment horizontal="left" vertical="top" wrapText="1"/>
    </xf>
    <xf numFmtId="49" fontId="21" fillId="0" borderId="3" xfId="0" applyNumberFormat="1" applyFont="1" applyFill="1" applyBorder="1" applyAlignment="1">
      <alignment horizontal="left" vertical="top" wrapText="1"/>
    </xf>
    <xf numFmtId="49" fontId="19" fillId="0" borderId="3"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168" fontId="8" fillId="0" borderId="0" xfId="0" applyNumberFormat="1" applyFont="1" applyFill="1" applyBorder="1" applyAlignment="1">
      <alignment vertical="center"/>
    </xf>
    <xf numFmtId="168" fontId="3" fillId="0" borderId="0" xfId="0" applyNumberFormat="1" applyFont="1" applyFill="1" applyBorder="1" applyAlignment="1">
      <alignment vertical="center"/>
    </xf>
    <xf numFmtId="0" fontId="20" fillId="0" borderId="0" xfId="0" applyFont="1" applyFill="1" applyBorder="1" applyAlignment="1">
      <alignment horizontal="left" vertical="top" wrapText="1"/>
    </xf>
    <xf numFmtId="0" fontId="7" fillId="0" borderId="3" xfId="0" applyFont="1" applyBorder="1" applyAlignment="1">
      <alignment horizontal="center" vertical="center"/>
    </xf>
    <xf numFmtId="49" fontId="5" fillId="0" borderId="0" xfId="0" applyNumberFormat="1" applyFont="1" applyFill="1" applyBorder="1" applyAlignment="1">
      <alignment horizontal="justify" vertical="center"/>
    </xf>
    <xf numFmtId="0" fontId="7" fillId="0" borderId="1" xfId="0" applyNumberFormat="1" applyFont="1" applyFill="1" applyBorder="1" applyAlignment="1" applyProtection="1">
      <alignment horizontal="left" vertical="top" wrapText="1"/>
      <protection locked="0"/>
    </xf>
    <xf numFmtId="168" fontId="8" fillId="4" borderId="4" xfId="0" applyNumberFormat="1" applyFont="1" applyFill="1" applyBorder="1" applyAlignment="1" applyProtection="1">
      <alignment horizontal="right" vertical="center" wrapText="1"/>
      <protection locked="0"/>
    </xf>
    <xf numFmtId="0" fontId="7" fillId="0" borderId="5" xfId="0" applyFont="1" applyBorder="1" applyAlignment="1">
      <alignment horizontal="center" vertical="center"/>
    </xf>
    <xf numFmtId="0" fontId="20" fillId="0" borderId="1" xfId="0" applyFont="1" applyFill="1" applyBorder="1" applyAlignment="1">
      <alignment horizontal="left" vertical="top" wrapText="1"/>
    </xf>
    <xf numFmtId="0" fontId="8" fillId="6" borderId="1" xfId="0" applyFont="1" applyFill="1" applyBorder="1" applyAlignment="1" applyProtection="1">
      <alignment horizontal="center" vertical="center" wrapText="1"/>
      <protection locked="0"/>
    </xf>
    <xf numFmtId="168" fontId="2" fillId="0" borderId="0" xfId="0" applyNumberFormat="1" applyFont="1" applyFill="1" applyBorder="1" applyAlignment="1">
      <alignment vertical="center"/>
    </xf>
    <xf numFmtId="0" fontId="7" fillId="0" borderId="1" xfId="0" applyFont="1" applyFill="1" applyBorder="1" applyAlignment="1">
      <alignment horizontal="justify" vertical="top" wrapText="1"/>
    </xf>
    <xf numFmtId="0" fontId="7" fillId="0" borderId="3"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168" fontId="3" fillId="2" borderId="1" xfId="0" applyNumberFormat="1" applyFont="1" applyFill="1" applyBorder="1" applyAlignment="1">
      <alignment horizontal="right" vertical="center" wrapText="1"/>
    </xf>
    <xf numFmtId="170" fontId="7" fillId="0" borderId="5" xfId="2" applyNumberFormat="1" applyFont="1" applyFill="1" applyBorder="1" applyAlignment="1" applyProtection="1">
      <alignment horizontal="center" vertical="center" wrapText="1"/>
      <protection locked="0"/>
    </xf>
    <xf numFmtId="168" fontId="2" fillId="0" borderId="1" xfId="0" applyNumberFormat="1" applyFont="1" applyFill="1" applyBorder="1" applyAlignment="1">
      <alignment horizontal="justify" vertical="center"/>
    </xf>
    <xf numFmtId="168" fontId="22" fillId="0" borderId="1" xfId="0" applyNumberFormat="1" applyFont="1" applyFill="1" applyBorder="1" applyAlignment="1">
      <alignment horizontal="justify" vertical="center"/>
    </xf>
    <xf numFmtId="168" fontId="23" fillId="0" borderId="1" xfId="0" applyNumberFormat="1" applyFont="1" applyFill="1" applyBorder="1" applyAlignment="1">
      <alignment horizontal="right" vertical="center"/>
    </xf>
    <xf numFmtId="168" fontId="4" fillId="8" borderId="1" xfId="0" applyNumberFormat="1" applyFont="1" applyFill="1" applyBorder="1" applyAlignment="1">
      <alignment horizontal="center" vertical="center" wrapText="1"/>
    </xf>
    <xf numFmtId="0" fontId="7" fillId="0" borderId="1" xfId="0" applyFont="1" applyFill="1" applyBorder="1" applyAlignment="1">
      <alignment horizontal="justify"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20" fillId="0" borderId="1" xfId="0" applyFont="1" applyFill="1" applyBorder="1" applyAlignment="1">
      <alignment horizontal="left" vertical="top" wrapText="1"/>
    </xf>
    <xf numFmtId="0" fontId="3" fillId="0" borderId="0" xfId="0" applyFont="1" applyFill="1" applyBorder="1" applyAlignment="1">
      <alignment vertical="center" wrapText="1"/>
    </xf>
    <xf numFmtId="168" fontId="5" fillId="0" borderId="0" xfId="0" applyNumberFormat="1" applyFont="1" applyFill="1" applyBorder="1" applyAlignment="1">
      <alignment horizontal="justify" vertical="center"/>
    </xf>
    <xf numFmtId="168" fontId="8" fillId="8" borderId="2" xfId="0" applyNumberFormat="1" applyFont="1" applyFill="1" applyBorder="1" applyAlignment="1">
      <alignment horizontal="right" vertical="center"/>
    </xf>
    <xf numFmtId="168" fontId="8" fillId="8" borderId="3" xfId="0"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66" fontId="2" fillId="4" borderId="3" xfId="3" applyNumberFormat="1" applyFont="1" applyFill="1" applyBorder="1" applyAlignment="1">
      <alignment horizontal="right" vertical="center"/>
    </xf>
    <xf numFmtId="169" fontId="2" fillId="8" borderId="2" xfId="0" applyNumberFormat="1" applyFont="1" applyFill="1" applyBorder="1" applyAlignment="1">
      <alignment horizontal="right" vertical="center"/>
    </xf>
    <xf numFmtId="169" fontId="2" fillId="8" borderId="3" xfId="0" applyNumberFormat="1" applyFont="1" applyFill="1" applyBorder="1" applyAlignment="1">
      <alignment horizontal="right" vertical="center"/>
    </xf>
    <xf numFmtId="166" fontId="2" fillId="8" borderId="2" xfId="3" applyNumberFormat="1" applyFont="1" applyFill="1" applyBorder="1" applyAlignment="1">
      <alignment horizontal="right" vertical="center"/>
    </xf>
    <xf numFmtId="166" fontId="2" fillId="8" borderId="3" xfId="3" applyNumberFormat="1" applyFont="1" applyFill="1" applyBorder="1" applyAlignment="1">
      <alignment horizontal="right" vertical="center"/>
    </xf>
    <xf numFmtId="0" fontId="3" fillId="0" borderId="0" xfId="0" applyFont="1" applyFill="1" applyBorder="1" applyAlignment="1">
      <alignment horizontal="right" vertical="center"/>
    </xf>
    <xf numFmtId="0" fontId="6" fillId="0" borderId="0" xfId="0" applyFont="1" applyFill="1" applyBorder="1" applyAlignment="1">
      <alignment horizontal="center" vertical="center"/>
    </xf>
    <xf numFmtId="168" fontId="2" fillId="5" borderId="2" xfId="0" applyNumberFormat="1" applyFont="1" applyFill="1" applyBorder="1" applyAlignment="1">
      <alignment horizontal="right" vertical="center"/>
    </xf>
    <xf numFmtId="168" fontId="2" fillId="5" borderId="3" xfId="0" applyNumberFormat="1" applyFont="1" applyFill="1" applyBorder="1" applyAlignment="1">
      <alignment horizontal="right" vertical="center"/>
    </xf>
    <xf numFmtId="168" fontId="2" fillId="4" borderId="2" xfId="0" applyNumberFormat="1" applyFont="1" applyFill="1" applyBorder="1" applyAlignment="1">
      <alignment horizontal="right" vertical="center"/>
    </xf>
    <xf numFmtId="168" fontId="2" fillId="4" borderId="3" xfId="0" applyNumberFormat="1" applyFont="1" applyFill="1" applyBorder="1" applyAlignment="1">
      <alignment horizontal="right" vertical="center"/>
    </xf>
    <xf numFmtId="166" fontId="8" fillId="8" borderId="2" xfId="3" applyNumberFormat="1" applyFont="1" applyFill="1" applyBorder="1" applyAlignment="1">
      <alignment horizontal="center" vertical="center"/>
    </xf>
    <xf numFmtId="166" fontId="8" fillId="8" borderId="3" xfId="3" applyNumberFormat="1" applyFont="1" applyFill="1" applyBorder="1" applyAlignment="1">
      <alignment horizontal="center" vertical="center"/>
    </xf>
  </cellXfs>
  <cellStyles count="5">
    <cellStyle name="Обычный" xfId="0" builtinId="0"/>
    <cellStyle name="Обычный 2" xfId="1"/>
    <cellStyle name="Обычный_Tmp43" xfId="2"/>
    <cellStyle name="Процентный" xfId="3" builtinId="5"/>
    <cellStyle name="Финансовый" xfId="4"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7FFC2"/>
      <color rgb="FFB7F8C2"/>
      <color rgb="FFFFFF66"/>
      <color rgb="FFB7F9C2"/>
      <color rgb="FFF8F8D6"/>
      <color rgb="FFFDE9D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530"/>
  <sheetViews>
    <sheetView tabSelected="1" showRuler="0" view="pageBreakPreview" zoomScaleSheetLayoutView="100" workbookViewId="0">
      <pane ySplit="5" topLeftCell="A247" activePane="bottomLeft" state="frozenSplit"/>
      <selection pane="bottomLeft" activeCell="M141" sqref="M141"/>
    </sheetView>
  </sheetViews>
  <sheetFormatPr defaultColWidth="9.140625" defaultRowHeight="13.5" x14ac:dyDescent="0.2"/>
  <cols>
    <col min="1" max="1" width="18.7109375" style="20" customWidth="1"/>
    <col min="2" max="2" width="46.7109375" style="45" customWidth="1"/>
    <col min="3" max="3" width="12.140625" style="45" customWidth="1"/>
    <col min="4" max="5" width="11.85546875" style="46" customWidth="1"/>
    <col min="6" max="7" width="12.42578125" style="47" customWidth="1"/>
    <col min="8" max="9" width="9.28515625" style="105" customWidth="1"/>
    <col min="10" max="10" width="10.42578125" style="47" customWidth="1"/>
    <col min="11" max="11" width="9.85546875" style="47" customWidth="1"/>
    <col min="12" max="12" width="12.42578125" style="47" customWidth="1"/>
    <col min="13" max="13" width="10.28515625" style="2" customWidth="1"/>
    <col min="14" max="14" width="55.42578125" style="2" customWidth="1"/>
    <col min="15" max="16384" width="9.140625" style="2"/>
  </cols>
  <sheetData>
    <row r="1" spans="1:13" x14ac:dyDescent="0.2">
      <c r="H1" s="258"/>
      <c r="I1" s="258"/>
      <c r="J1" s="258"/>
      <c r="K1" s="258"/>
      <c r="L1" s="258"/>
    </row>
    <row r="2" spans="1:13" ht="15.75" customHeight="1" x14ac:dyDescent="0.2">
      <c r="A2" s="259" t="s">
        <v>408</v>
      </c>
      <c r="B2" s="259"/>
      <c r="C2" s="259"/>
      <c r="D2" s="259"/>
      <c r="E2" s="259"/>
      <c r="F2" s="259"/>
      <c r="G2" s="259"/>
      <c r="H2" s="259"/>
      <c r="I2" s="259"/>
      <c r="J2" s="259"/>
      <c r="K2" s="259"/>
      <c r="L2" s="48"/>
    </row>
    <row r="3" spans="1:13" s="207" customFormat="1" x14ac:dyDescent="0.2">
      <c r="A3" s="204"/>
      <c r="B3" s="205"/>
      <c r="C3" s="227"/>
      <c r="D3" s="249"/>
      <c r="E3" s="249"/>
      <c r="F3" s="10"/>
      <c r="G3" s="10"/>
      <c r="H3" s="119"/>
      <c r="I3" s="119"/>
      <c r="J3" s="119"/>
      <c r="K3" s="119"/>
      <c r="L3" s="206"/>
      <c r="M3" s="207" t="s">
        <v>103</v>
      </c>
    </row>
    <row r="4" spans="1:13" s="9" customFormat="1" ht="62.25" customHeight="1" x14ac:dyDescent="0.2">
      <c r="A4" s="94" t="s">
        <v>17</v>
      </c>
      <c r="B4" s="95" t="s">
        <v>19</v>
      </c>
      <c r="C4" s="140" t="s">
        <v>269</v>
      </c>
      <c r="D4" s="140" t="s">
        <v>241</v>
      </c>
      <c r="E4" s="243" t="s">
        <v>409</v>
      </c>
      <c r="F4" s="140" t="s">
        <v>411</v>
      </c>
      <c r="G4" s="140" t="s">
        <v>412</v>
      </c>
      <c r="H4" s="118" t="s">
        <v>343</v>
      </c>
      <c r="I4" s="155" t="s">
        <v>410</v>
      </c>
      <c r="J4" s="155" t="s">
        <v>18</v>
      </c>
      <c r="K4" s="154" t="s">
        <v>10</v>
      </c>
      <c r="L4" s="182" t="s">
        <v>413</v>
      </c>
      <c r="M4" s="202" t="s">
        <v>414</v>
      </c>
    </row>
    <row r="5" spans="1:13" s="25" customFormat="1" ht="11.25" x14ac:dyDescent="0.2">
      <c r="A5" s="149">
        <v>1</v>
      </c>
      <c r="B5" s="153" t="s">
        <v>62</v>
      </c>
      <c r="C5" s="149">
        <v>3</v>
      </c>
      <c r="D5" s="153" t="s">
        <v>215</v>
      </c>
      <c r="E5" s="153" t="s">
        <v>216</v>
      </c>
      <c r="F5" s="153" t="s">
        <v>217</v>
      </c>
      <c r="G5" s="153" t="s">
        <v>218</v>
      </c>
      <c r="H5" s="149">
        <v>8</v>
      </c>
      <c r="I5" s="149">
        <v>9</v>
      </c>
      <c r="J5" s="153" t="s">
        <v>219</v>
      </c>
      <c r="K5" s="149">
        <v>11</v>
      </c>
      <c r="L5" s="153" t="s">
        <v>220</v>
      </c>
      <c r="M5" s="153" t="s">
        <v>295</v>
      </c>
    </row>
    <row r="6" spans="1:13" s="11" customFormat="1" ht="16.5" x14ac:dyDescent="0.2">
      <c r="A6" s="28" t="s">
        <v>27</v>
      </c>
      <c r="B6" s="82" t="s">
        <v>124</v>
      </c>
      <c r="C6" s="77">
        <f>C7+C22</f>
        <v>1114902.3999999999</v>
      </c>
      <c r="D6" s="77">
        <f t="shared" ref="D6:E6" si="0">D7+D22</f>
        <v>1473895.8</v>
      </c>
      <c r="E6" s="77">
        <f t="shared" si="0"/>
        <v>802782.3</v>
      </c>
      <c r="F6" s="77">
        <f>F7+F22</f>
        <v>672189.8</v>
      </c>
      <c r="G6" s="77">
        <f>G7+G22</f>
        <v>812831.3</v>
      </c>
      <c r="H6" s="138">
        <f t="shared" ref="H6:H56" si="1">G6/Всего_доходов_2003</f>
        <v>0.372</v>
      </c>
      <c r="I6" s="128">
        <f t="shared" ref="I6:I134" si="2">G6/E6</f>
        <v>1.0129999999999999</v>
      </c>
      <c r="J6" s="129">
        <f t="shared" ref="J6:J38" si="3">G6-D6</f>
        <v>-661064.5</v>
      </c>
      <c r="K6" s="128">
        <f t="shared" ref="K6:K48" si="4">G6/D6</f>
        <v>0.55100000000000005</v>
      </c>
      <c r="L6" s="156">
        <f>G6-F6</f>
        <v>140641.5</v>
      </c>
      <c r="M6" s="203">
        <f>G6/F6-1</f>
        <v>0.20899999999999999</v>
      </c>
    </row>
    <row r="7" spans="1:13" s="11" customFormat="1" x14ac:dyDescent="0.2">
      <c r="A7" s="28"/>
      <c r="B7" s="29" t="s">
        <v>11</v>
      </c>
      <c r="C7" s="77">
        <f>C9+C11+C13+C16</f>
        <v>959368.3</v>
      </c>
      <c r="D7" s="77">
        <f t="shared" ref="D7:G7" si="5">D9+D11+D13+D16</f>
        <v>959368.3</v>
      </c>
      <c r="E7" s="77">
        <f t="shared" si="5"/>
        <v>673891.5</v>
      </c>
      <c r="F7" s="77">
        <f t="shared" ref="F7" si="6">F9+F11+F13+F16</f>
        <v>542984.6</v>
      </c>
      <c r="G7" s="77">
        <f t="shared" si="5"/>
        <v>678740.7</v>
      </c>
      <c r="H7" s="138">
        <f t="shared" si="1"/>
        <v>0.311</v>
      </c>
      <c r="I7" s="128">
        <f t="shared" si="2"/>
        <v>1.0069999999999999</v>
      </c>
      <c r="J7" s="129">
        <f t="shared" si="3"/>
        <v>-280627.59999999998</v>
      </c>
      <c r="K7" s="128">
        <f t="shared" si="4"/>
        <v>0.70699999999999996</v>
      </c>
      <c r="L7" s="156">
        <f t="shared" ref="L7:L128" si="7">G7-F7</f>
        <v>135756.1</v>
      </c>
      <c r="M7" s="203">
        <f t="shared" ref="M7:M99" si="8">G7/F7-1</f>
        <v>0.25</v>
      </c>
    </row>
    <row r="8" spans="1:13" s="11" customFormat="1" x14ac:dyDescent="0.2">
      <c r="A8" s="28" t="s">
        <v>28</v>
      </c>
      <c r="B8" s="29" t="s">
        <v>29</v>
      </c>
      <c r="C8" s="77">
        <f>SUM(C9)</f>
        <v>621213.5</v>
      </c>
      <c r="D8" s="77">
        <f t="shared" ref="D8:G8" si="9">SUM(D9)</f>
        <v>621213.5</v>
      </c>
      <c r="E8" s="77">
        <f t="shared" si="9"/>
        <v>498668.6</v>
      </c>
      <c r="F8" s="77">
        <f t="shared" si="9"/>
        <v>391793.8</v>
      </c>
      <c r="G8" s="77">
        <f t="shared" si="9"/>
        <v>498384.5</v>
      </c>
      <c r="H8" s="138">
        <f t="shared" si="1"/>
        <v>0.22800000000000001</v>
      </c>
      <c r="I8" s="128">
        <f t="shared" si="2"/>
        <v>0.999</v>
      </c>
      <c r="J8" s="129">
        <f t="shared" si="3"/>
        <v>-122829</v>
      </c>
      <c r="K8" s="128">
        <f t="shared" si="4"/>
        <v>0.80200000000000005</v>
      </c>
      <c r="L8" s="156">
        <f t="shared" si="7"/>
        <v>106590.7</v>
      </c>
      <c r="M8" s="203">
        <f t="shared" si="8"/>
        <v>0.27200000000000002</v>
      </c>
    </row>
    <row r="9" spans="1:13" s="11" customFormat="1" x14ac:dyDescent="0.2">
      <c r="A9" s="28" t="s">
        <v>30</v>
      </c>
      <c r="B9" s="62" t="s">
        <v>12</v>
      </c>
      <c r="C9" s="77">
        <f>C10</f>
        <v>621213.5</v>
      </c>
      <c r="D9" s="77">
        <f t="shared" ref="D9:G9" si="10">D10</f>
        <v>621213.5</v>
      </c>
      <c r="E9" s="77">
        <f t="shared" si="10"/>
        <v>498668.6</v>
      </c>
      <c r="F9" s="77">
        <f t="shared" si="10"/>
        <v>391793.8</v>
      </c>
      <c r="G9" s="77">
        <f t="shared" si="10"/>
        <v>498384.5</v>
      </c>
      <c r="H9" s="138">
        <f t="shared" si="1"/>
        <v>0.22800000000000001</v>
      </c>
      <c r="I9" s="128">
        <f t="shared" si="2"/>
        <v>0.999</v>
      </c>
      <c r="J9" s="129">
        <f t="shared" si="3"/>
        <v>-122829</v>
      </c>
      <c r="K9" s="128">
        <f t="shared" si="4"/>
        <v>0.80200000000000005</v>
      </c>
      <c r="L9" s="156">
        <f t="shared" si="7"/>
        <v>106590.7</v>
      </c>
      <c r="M9" s="203">
        <f t="shared" si="8"/>
        <v>0.27200000000000002</v>
      </c>
    </row>
    <row r="10" spans="1:13" s="11" customFormat="1" ht="69.75" x14ac:dyDescent="0.2">
      <c r="A10" s="30" t="s">
        <v>104</v>
      </c>
      <c r="B10" s="32" t="s">
        <v>107</v>
      </c>
      <c r="C10" s="91">
        <v>621213.5</v>
      </c>
      <c r="D10" s="72">
        <v>621213.5</v>
      </c>
      <c r="E10" s="72">
        <v>498668.6</v>
      </c>
      <c r="F10" s="91">
        <v>391793.8</v>
      </c>
      <c r="G10" s="91">
        <v>498384.5</v>
      </c>
      <c r="H10" s="133">
        <f>G10/Всего_доходов_2003</f>
        <v>0.22800000000000001</v>
      </c>
      <c r="I10" s="161">
        <f t="shared" si="2"/>
        <v>0.999</v>
      </c>
      <c r="J10" s="157">
        <f t="shared" si="3"/>
        <v>-122829</v>
      </c>
      <c r="K10" s="128">
        <f t="shared" si="4"/>
        <v>0.80200000000000005</v>
      </c>
      <c r="L10" s="156">
        <f t="shared" si="7"/>
        <v>106590.7</v>
      </c>
      <c r="M10" s="203">
        <f t="shared" si="8"/>
        <v>0.27200000000000002</v>
      </c>
    </row>
    <row r="11" spans="1:13" s="11" customFormat="1" ht="27" x14ac:dyDescent="0.2">
      <c r="A11" s="28" t="s">
        <v>121</v>
      </c>
      <c r="B11" s="35" t="s">
        <v>125</v>
      </c>
      <c r="C11" s="77">
        <f>C12</f>
        <v>31159.8</v>
      </c>
      <c r="D11" s="77">
        <f t="shared" ref="D11:G11" si="11">D12</f>
        <v>31159.8</v>
      </c>
      <c r="E11" s="77">
        <f t="shared" si="11"/>
        <v>24695.9</v>
      </c>
      <c r="F11" s="77">
        <f t="shared" si="11"/>
        <v>21716</v>
      </c>
      <c r="G11" s="77">
        <f t="shared" si="11"/>
        <v>24363.5</v>
      </c>
      <c r="H11" s="138">
        <f t="shared" si="1"/>
        <v>1.0999999999999999E-2</v>
      </c>
      <c r="I11" s="128">
        <f t="shared" si="2"/>
        <v>0.98699999999999999</v>
      </c>
      <c r="J11" s="129">
        <f t="shared" si="3"/>
        <v>-6796.3</v>
      </c>
      <c r="K11" s="128">
        <f t="shared" si="4"/>
        <v>0.78200000000000003</v>
      </c>
      <c r="L11" s="156">
        <f t="shared" si="7"/>
        <v>2647.5</v>
      </c>
      <c r="M11" s="203">
        <f t="shared" si="8"/>
        <v>0.122</v>
      </c>
    </row>
    <row r="12" spans="1:13" s="11" customFormat="1" ht="27" x14ac:dyDescent="0.2">
      <c r="A12" s="30" t="s">
        <v>140</v>
      </c>
      <c r="B12" s="88" t="s">
        <v>126</v>
      </c>
      <c r="C12" s="91">
        <v>31159.8</v>
      </c>
      <c r="D12" s="72">
        <v>31159.8</v>
      </c>
      <c r="E12" s="72">
        <v>24695.9</v>
      </c>
      <c r="F12" s="72">
        <v>21716</v>
      </c>
      <c r="G12" s="72">
        <v>24363.5</v>
      </c>
      <c r="H12" s="133">
        <f t="shared" si="1"/>
        <v>1.0999999999999999E-2</v>
      </c>
      <c r="I12" s="161">
        <f t="shared" si="2"/>
        <v>0.98699999999999999</v>
      </c>
      <c r="J12" s="157">
        <f t="shared" si="3"/>
        <v>-6796.3</v>
      </c>
      <c r="K12" s="128">
        <f t="shared" si="4"/>
        <v>0.78200000000000003</v>
      </c>
      <c r="L12" s="156">
        <f t="shared" si="7"/>
        <v>2647.5</v>
      </c>
      <c r="M12" s="203">
        <f t="shared" si="8"/>
        <v>0.122</v>
      </c>
    </row>
    <row r="13" spans="1:13" s="16" customFormat="1" x14ac:dyDescent="0.2">
      <c r="A13" s="28" t="s">
        <v>80</v>
      </c>
      <c r="B13" s="35" t="s">
        <v>13</v>
      </c>
      <c r="C13" s="77">
        <f>SUM(C14)</f>
        <v>5439</v>
      </c>
      <c r="D13" s="77">
        <f t="shared" ref="D13:G13" si="12">SUM(D14)</f>
        <v>5439</v>
      </c>
      <c r="E13" s="77">
        <f t="shared" si="12"/>
        <v>5439</v>
      </c>
      <c r="F13" s="77">
        <f t="shared" si="12"/>
        <v>4967.2</v>
      </c>
      <c r="G13" s="77">
        <f t="shared" si="12"/>
        <v>12848.6</v>
      </c>
      <c r="H13" s="138">
        <f t="shared" si="1"/>
        <v>6.0000000000000001E-3</v>
      </c>
      <c r="I13" s="128">
        <f t="shared" si="2"/>
        <v>2.3620000000000001</v>
      </c>
      <c r="J13" s="129">
        <f t="shared" si="3"/>
        <v>7409.6</v>
      </c>
      <c r="K13" s="128">
        <f t="shared" si="4"/>
        <v>2.3620000000000001</v>
      </c>
      <c r="L13" s="156">
        <f t="shared" si="7"/>
        <v>7881.4</v>
      </c>
      <c r="M13" s="203">
        <f t="shared" si="8"/>
        <v>1.587</v>
      </c>
    </row>
    <row r="14" spans="1:13" s="16" customFormat="1" x14ac:dyDescent="0.2">
      <c r="A14" s="28" t="s">
        <v>31</v>
      </c>
      <c r="B14" s="29" t="s">
        <v>0</v>
      </c>
      <c r="C14" s="77">
        <f>C15</f>
        <v>5439</v>
      </c>
      <c r="D14" s="77">
        <f t="shared" ref="D14:G14" si="13">D15</f>
        <v>5439</v>
      </c>
      <c r="E14" s="77">
        <f t="shared" si="13"/>
        <v>5439</v>
      </c>
      <c r="F14" s="77">
        <f t="shared" si="13"/>
        <v>4967.2</v>
      </c>
      <c r="G14" s="77">
        <f t="shared" si="13"/>
        <v>12848.6</v>
      </c>
      <c r="H14" s="138">
        <f t="shared" si="1"/>
        <v>6.0000000000000001E-3</v>
      </c>
      <c r="I14" s="128">
        <f t="shared" si="2"/>
        <v>2.3620000000000001</v>
      </c>
      <c r="J14" s="129">
        <f t="shared" si="3"/>
        <v>7409.6</v>
      </c>
      <c r="K14" s="128">
        <f t="shared" si="4"/>
        <v>2.3620000000000001</v>
      </c>
      <c r="L14" s="156">
        <f t="shared" si="7"/>
        <v>7881.4</v>
      </c>
      <c r="M14" s="203">
        <f t="shared" si="8"/>
        <v>1.587</v>
      </c>
    </row>
    <row r="15" spans="1:13" s="16" customFormat="1" x14ac:dyDescent="0.2">
      <c r="A15" s="30" t="s">
        <v>68</v>
      </c>
      <c r="B15" s="32" t="s">
        <v>0</v>
      </c>
      <c r="C15" s="92">
        <v>5439</v>
      </c>
      <c r="D15" s="19">
        <v>5439</v>
      </c>
      <c r="E15" s="19">
        <v>5439</v>
      </c>
      <c r="F15" s="19">
        <v>4967.2</v>
      </c>
      <c r="G15" s="19">
        <v>12848.6</v>
      </c>
      <c r="H15" s="133">
        <f t="shared" si="1"/>
        <v>6.0000000000000001E-3</v>
      </c>
      <c r="I15" s="161">
        <f t="shared" si="2"/>
        <v>2.3620000000000001</v>
      </c>
      <c r="J15" s="157">
        <f t="shared" si="3"/>
        <v>7409.6</v>
      </c>
      <c r="K15" s="128">
        <f t="shared" si="4"/>
        <v>2.3620000000000001</v>
      </c>
      <c r="L15" s="156">
        <f t="shared" si="7"/>
        <v>7881.4</v>
      </c>
      <c r="M15" s="203">
        <f t="shared" si="8"/>
        <v>1.587</v>
      </c>
    </row>
    <row r="16" spans="1:13" s="16" customFormat="1" x14ac:dyDescent="0.2">
      <c r="A16" s="28" t="s">
        <v>81</v>
      </c>
      <c r="B16" s="29" t="s">
        <v>14</v>
      </c>
      <c r="C16" s="77">
        <f>SUM(C17+C19)</f>
        <v>301556</v>
      </c>
      <c r="D16" s="77">
        <f t="shared" ref="D16:G16" si="14">SUM(D17+D19)</f>
        <v>301556</v>
      </c>
      <c r="E16" s="77">
        <f t="shared" si="14"/>
        <v>145088</v>
      </c>
      <c r="F16" s="77">
        <f t="shared" ref="F16" si="15">SUM(F17+F19)</f>
        <v>124507.6</v>
      </c>
      <c r="G16" s="77">
        <f t="shared" si="14"/>
        <v>143144.1</v>
      </c>
      <c r="H16" s="138">
        <f t="shared" si="1"/>
        <v>6.6000000000000003E-2</v>
      </c>
      <c r="I16" s="128">
        <f t="shared" si="2"/>
        <v>0.98699999999999999</v>
      </c>
      <c r="J16" s="129">
        <f t="shared" si="3"/>
        <v>-158411.9</v>
      </c>
      <c r="K16" s="128">
        <f t="shared" si="4"/>
        <v>0.47499999999999998</v>
      </c>
      <c r="L16" s="156">
        <f t="shared" si="7"/>
        <v>18636.5</v>
      </c>
      <c r="M16" s="203">
        <f t="shared" si="8"/>
        <v>0.15</v>
      </c>
    </row>
    <row r="17" spans="1:13" s="17" customFormat="1" x14ac:dyDescent="0.2">
      <c r="A17" s="28" t="s">
        <v>34</v>
      </c>
      <c r="B17" s="29" t="s">
        <v>33</v>
      </c>
      <c r="C17" s="77">
        <f>C18</f>
        <v>187746</v>
      </c>
      <c r="D17" s="77">
        <f t="shared" ref="D17:G17" si="16">D18</f>
        <v>187746</v>
      </c>
      <c r="E17" s="77">
        <f t="shared" si="16"/>
        <v>79586.399999999994</v>
      </c>
      <c r="F17" s="77">
        <f t="shared" si="16"/>
        <v>62254.9</v>
      </c>
      <c r="G17" s="77">
        <f t="shared" si="16"/>
        <v>78514.7</v>
      </c>
      <c r="H17" s="138">
        <f t="shared" si="1"/>
        <v>3.5999999999999997E-2</v>
      </c>
      <c r="I17" s="128">
        <f t="shared" si="2"/>
        <v>0.98699999999999999</v>
      </c>
      <c r="J17" s="129">
        <f t="shared" si="3"/>
        <v>-109231.3</v>
      </c>
      <c r="K17" s="128">
        <f t="shared" si="4"/>
        <v>0.41799999999999998</v>
      </c>
      <c r="L17" s="156">
        <f t="shared" si="7"/>
        <v>16259.8</v>
      </c>
      <c r="M17" s="203">
        <f t="shared" si="8"/>
        <v>0.26100000000000001</v>
      </c>
    </row>
    <row r="18" spans="1:13" s="16" customFormat="1" ht="40.5" x14ac:dyDescent="0.2">
      <c r="A18" s="30" t="s">
        <v>141</v>
      </c>
      <c r="B18" s="32" t="s">
        <v>35</v>
      </c>
      <c r="C18" s="146">
        <v>187746</v>
      </c>
      <c r="D18" s="44">
        <v>187746</v>
      </c>
      <c r="E18" s="44">
        <v>79586.399999999994</v>
      </c>
      <c r="F18" s="44">
        <v>62254.9</v>
      </c>
      <c r="G18" s="44">
        <v>78514.7</v>
      </c>
      <c r="H18" s="133">
        <f t="shared" si="1"/>
        <v>3.5999999999999997E-2</v>
      </c>
      <c r="I18" s="161">
        <f t="shared" si="2"/>
        <v>0.98699999999999999</v>
      </c>
      <c r="J18" s="157">
        <f t="shared" si="3"/>
        <v>-109231.3</v>
      </c>
      <c r="K18" s="128">
        <f t="shared" si="4"/>
        <v>0.41799999999999998</v>
      </c>
      <c r="L18" s="156">
        <f t="shared" si="7"/>
        <v>16259.8</v>
      </c>
      <c r="M18" s="203">
        <f t="shared" si="8"/>
        <v>0.26100000000000001</v>
      </c>
    </row>
    <row r="19" spans="1:13" s="17" customFormat="1" x14ac:dyDescent="0.2">
      <c r="A19" s="28" t="s">
        <v>32</v>
      </c>
      <c r="B19" s="29" t="s">
        <v>15</v>
      </c>
      <c r="C19" s="77">
        <f>SUM(C20:C21)</f>
        <v>113810</v>
      </c>
      <c r="D19" s="77">
        <f>SUM(D20:D21)</f>
        <v>113810</v>
      </c>
      <c r="E19" s="77">
        <f t="shared" ref="E19:G19" si="17">SUM(E20:E21)</f>
        <v>65501.599999999999</v>
      </c>
      <c r="F19" s="77">
        <f t="shared" ref="F19" si="18">SUM(F20:F21)</f>
        <v>62252.7</v>
      </c>
      <c r="G19" s="77">
        <f t="shared" si="17"/>
        <v>64629.4</v>
      </c>
      <c r="H19" s="138">
        <f t="shared" si="1"/>
        <v>0.03</v>
      </c>
      <c r="I19" s="128">
        <f t="shared" si="2"/>
        <v>0.98699999999999999</v>
      </c>
      <c r="J19" s="129">
        <f t="shared" si="3"/>
        <v>-49180.6</v>
      </c>
      <c r="K19" s="128">
        <f t="shared" si="4"/>
        <v>0.56799999999999995</v>
      </c>
      <c r="L19" s="156">
        <f t="shared" si="7"/>
        <v>2376.6999999999998</v>
      </c>
      <c r="M19" s="203">
        <f t="shared" si="8"/>
        <v>3.7999999999999999E-2</v>
      </c>
    </row>
    <row r="20" spans="1:13" s="17" customFormat="1" x14ac:dyDescent="0.2">
      <c r="A20" s="89" t="s">
        <v>142</v>
      </c>
      <c r="B20" s="32" t="s">
        <v>138</v>
      </c>
      <c r="C20" s="146">
        <v>49629.1</v>
      </c>
      <c r="D20" s="44">
        <v>49629.1</v>
      </c>
      <c r="E20" s="146">
        <v>47050.8</v>
      </c>
      <c r="F20" s="146">
        <v>39379.699999999997</v>
      </c>
      <c r="G20" s="146">
        <v>46440.2</v>
      </c>
      <c r="H20" s="133">
        <f t="shared" si="1"/>
        <v>2.1000000000000001E-2</v>
      </c>
      <c r="I20" s="161">
        <f t="shared" si="2"/>
        <v>0.98699999999999999</v>
      </c>
      <c r="J20" s="157">
        <f t="shared" si="3"/>
        <v>-3188.9</v>
      </c>
      <c r="K20" s="128">
        <f t="shared" si="4"/>
        <v>0.93600000000000005</v>
      </c>
      <c r="L20" s="156">
        <f t="shared" si="7"/>
        <v>7060.5</v>
      </c>
      <c r="M20" s="203">
        <f t="shared" si="8"/>
        <v>0.17899999999999999</v>
      </c>
    </row>
    <row r="21" spans="1:13" s="16" customFormat="1" x14ac:dyDescent="0.2">
      <c r="A21" s="89" t="s">
        <v>143</v>
      </c>
      <c r="B21" s="32" t="s">
        <v>139</v>
      </c>
      <c r="C21" s="146">
        <v>64180.9</v>
      </c>
      <c r="D21" s="44">
        <v>64180.9</v>
      </c>
      <c r="E21" s="146">
        <v>18450.8</v>
      </c>
      <c r="F21" s="146">
        <v>22873</v>
      </c>
      <c r="G21" s="146">
        <v>18189.2</v>
      </c>
      <c r="H21" s="133">
        <f t="shared" si="1"/>
        <v>8.0000000000000002E-3</v>
      </c>
      <c r="I21" s="161">
        <f t="shared" si="2"/>
        <v>0.98599999999999999</v>
      </c>
      <c r="J21" s="157">
        <f t="shared" si="3"/>
        <v>-45991.7</v>
      </c>
      <c r="K21" s="128">
        <f t="shared" si="4"/>
        <v>0.28299999999999997</v>
      </c>
      <c r="L21" s="156">
        <f t="shared" si="7"/>
        <v>-4683.8</v>
      </c>
      <c r="M21" s="203">
        <f t="shared" si="8"/>
        <v>-0.20499999999999999</v>
      </c>
    </row>
    <row r="22" spans="1:13" s="17" customFormat="1" x14ac:dyDescent="0.2">
      <c r="A22" s="28"/>
      <c r="B22" s="29" t="s">
        <v>16</v>
      </c>
      <c r="C22" s="77">
        <f t="shared" ref="C22:G22" si="19">C23+C35+C36+C37+C55+C43</f>
        <v>155534.1</v>
      </c>
      <c r="D22" s="77">
        <f t="shared" si="19"/>
        <v>514527.5</v>
      </c>
      <c r="E22" s="77">
        <f t="shared" si="19"/>
        <v>128890.8</v>
      </c>
      <c r="F22" s="77">
        <f t="shared" si="19"/>
        <v>129205.2</v>
      </c>
      <c r="G22" s="77">
        <f t="shared" si="19"/>
        <v>134090.6</v>
      </c>
      <c r="H22" s="138">
        <f t="shared" si="1"/>
        <v>6.0999999999999999E-2</v>
      </c>
      <c r="I22" s="128">
        <f t="shared" si="2"/>
        <v>1.04</v>
      </c>
      <c r="J22" s="129">
        <f t="shared" si="3"/>
        <v>-380436.9</v>
      </c>
      <c r="K22" s="128">
        <f t="shared" si="4"/>
        <v>0.26100000000000001</v>
      </c>
      <c r="L22" s="156">
        <f t="shared" si="7"/>
        <v>4885.3999999999996</v>
      </c>
      <c r="M22" s="203">
        <f t="shared" si="8"/>
        <v>3.7999999999999999E-2</v>
      </c>
    </row>
    <row r="23" spans="1:13" s="16" customFormat="1" ht="28.5" customHeight="1" x14ac:dyDescent="0.2">
      <c r="A23" s="28" t="s">
        <v>37</v>
      </c>
      <c r="B23" s="29" t="s">
        <v>1</v>
      </c>
      <c r="C23" s="85">
        <f>SUM(C24:C34)</f>
        <v>134396.20000000001</v>
      </c>
      <c r="D23" s="85">
        <f>SUM(D24:D34)</f>
        <v>134396.20000000001</v>
      </c>
      <c r="E23" s="85">
        <f>SUM(E24:E34)</f>
        <v>88753.600000000006</v>
      </c>
      <c r="F23" s="85">
        <f>SUM(F24:F34)</f>
        <v>119263.4</v>
      </c>
      <c r="G23" s="85">
        <f>SUM(G24:G34)</f>
        <v>91756.6</v>
      </c>
      <c r="H23" s="138">
        <f t="shared" si="1"/>
        <v>4.2000000000000003E-2</v>
      </c>
      <c r="I23" s="128">
        <f t="shared" si="2"/>
        <v>1.034</v>
      </c>
      <c r="J23" s="129">
        <f t="shared" si="3"/>
        <v>-42639.6</v>
      </c>
      <c r="K23" s="128">
        <f t="shared" si="4"/>
        <v>0.68300000000000005</v>
      </c>
      <c r="L23" s="156">
        <f t="shared" si="7"/>
        <v>-27506.799999999999</v>
      </c>
      <c r="M23" s="203">
        <f t="shared" si="8"/>
        <v>-0.23100000000000001</v>
      </c>
    </row>
    <row r="24" spans="1:13" s="16" customFormat="1" ht="67.5" x14ac:dyDescent="0.2">
      <c r="A24" s="30" t="s">
        <v>301</v>
      </c>
      <c r="B24" s="32" t="s">
        <v>39</v>
      </c>
      <c r="C24" s="72">
        <v>6147</v>
      </c>
      <c r="D24" s="72">
        <v>6147</v>
      </c>
      <c r="E24" s="72">
        <v>6147</v>
      </c>
      <c r="F24" s="72">
        <v>3654.1</v>
      </c>
      <c r="G24" s="72">
        <v>8430.1</v>
      </c>
      <c r="H24" s="112">
        <f t="shared" ref="H24" si="20">G24/Всего_доходов_2003</f>
        <v>4.0000000000000001E-3</v>
      </c>
      <c r="I24" s="161">
        <f t="shared" si="2"/>
        <v>1.371</v>
      </c>
      <c r="J24" s="157">
        <f t="shared" si="3"/>
        <v>2283.1</v>
      </c>
      <c r="K24" s="128">
        <f t="shared" si="4"/>
        <v>1.371</v>
      </c>
      <c r="L24" s="156">
        <f t="shared" si="7"/>
        <v>4776</v>
      </c>
      <c r="M24" s="203">
        <f t="shared" si="8"/>
        <v>1.3069999999999999</v>
      </c>
    </row>
    <row r="25" spans="1:13" s="16" customFormat="1" ht="67.5" x14ac:dyDescent="0.2">
      <c r="A25" s="30" t="s">
        <v>182</v>
      </c>
      <c r="B25" s="32" t="s">
        <v>39</v>
      </c>
      <c r="C25" s="146">
        <v>54942.2</v>
      </c>
      <c r="D25" s="19">
        <v>54942.2</v>
      </c>
      <c r="E25" s="19">
        <f>36469.9-1400</f>
        <v>35069.9</v>
      </c>
      <c r="F25" s="44">
        <v>48384.800000000003</v>
      </c>
      <c r="G25" s="44">
        <v>34630.5</v>
      </c>
      <c r="H25" s="133">
        <f t="shared" si="1"/>
        <v>1.6E-2</v>
      </c>
      <c r="I25" s="161">
        <f t="shared" si="2"/>
        <v>0.98699999999999999</v>
      </c>
      <c r="J25" s="157">
        <f t="shared" si="3"/>
        <v>-20311.7</v>
      </c>
      <c r="K25" s="128">
        <f t="shared" si="4"/>
        <v>0.63</v>
      </c>
      <c r="L25" s="156">
        <f t="shared" si="7"/>
        <v>-13754.3</v>
      </c>
      <c r="M25" s="203">
        <f t="shared" si="8"/>
        <v>-0.28399999999999997</v>
      </c>
    </row>
    <row r="26" spans="1:13" s="16" customFormat="1" ht="81" x14ac:dyDescent="0.2">
      <c r="A26" s="30" t="s">
        <v>183</v>
      </c>
      <c r="B26" s="32" t="s">
        <v>184</v>
      </c>
      <c r="C26" s="146">
        <v>43211</v>
      </c>
      <c r="D26" s="19">
        <v>43211</v>
      </c>
      <c r="E26" s="19">
        <v>23308.2</v>
      </c>
      <c r="F26" s="44">
        <v>39142.699999999997</v>
      </c>
      <c r="G26" s="44">
        <v>23027.7</v>
      </c>
      <c r="H26" s="133">
        <f t="shared" si="1"/>
        <v>1.0999999999999999E-2</v>
      </c>
      <c r="I26" s="161">
        <f t="shared" si="2"/>
        <v>0.98799999999999999</v>
      </c>
      <c r="J26" s="157">
        <f t="shared" si="3"/>
        <v>-20183.3</v>
      </c>
      <c r="K26" s="128">
        <f t="shared" si="4"/>
        <v>0.53300000000000003</v>
      </c>
      <c r="L26" s="156">
        <f t="shared" si="7"/>
        <v>-16115</v>
      </c>
      <c r="M26" s="203">
        <f t="shared" si="8"/>
        <v>-0.41199999999999998</v>
      </c>
    </row>
    <row r="27" spans="1:13" s="16" customFormat="1" ht="54" x14ac:dyDescent="0.2">
      <c r="A27" s="30" t="s">
        <v>326</v>
      </c>
      <c r="B27" s="32" t="s">
        <v>328</v>
      </c>
      <c r="C27" s="146">
        <v>0</v>
      </c>
      <c r="D27" s="19">
        <v>0</v>
      </c>
      <c r="E27" s="19">
        <v>0</v>
      </c>
      <c r="F27" s="44">
        <v>93.7</v>
      </c>
      <c r="G27" s="44">
        <v>71.3</v>
      </c>
      <c r="H27" s="133">
        <f t="shared" ref="H27" si="21">G27/Всего_доходов_2003</f>
        <v>0</v>
      </c>
      <c r="I27" s="161">
        <v>0</v>
      </c>
      <c r="J27" s="157">
        <f t="shared" ref="J27" si="22">G27-D27</f>
        <v>71.3</v>
      </c>
      <c r="K27" s="128">
        <v>0</v>
      </c>
      <c r="L27" s="156">
        <f t="shared" ref="L27" si="23">G27-F27</f>
        <v>-22.4</v>
      </c>
      <c r="M27" s="203">
        <f t="shared" si="8"/>
        <v>-0.23899999999999999</v>
      </c>
    </row>
    <row r="28" spans="1:13" s="16" customFormat="1" ht="27.75" customHeight="1" x14ac:dyDescent="0.2">
      <c r="A28" s="89" t="s">
        <v>127</v>
      </c>
      <c r="B28" s="32" t="s">
        <v>112</v>
      </c>
      <c r="C28" s="146">
        <v>2973</v>
      </c>
      <c r="D28" s="19">
        <v>2973</v>
      </c>
      <c r="E28" s="19">
        <v>177.8</v>
      </c>
      <c r="F28" s="44">
        <v>246.9</v>
      </c>
      <c r="G28" s="44">
        <v>175.2</v>
      </c>
      <c r="H28" s="133">
        <f t="shared" si="1"/>
        <v>0</v>
      </c>
      <c r="I28" s="161">
        <f>G28/E28</f>
        <v>0.98499999999999999</v>
      </c>
      <c r="J28" s="157">
        <f t="shared" si="3"/>
        <v>-2797.8</v>
      </c>
      <c r="K28" s="128">
        <f t="shared" si="4"/>
        <v>5.8999999999999997E-2</v>
      </c>
      <c r="L28" s="156">
        <f t="shared" si="7"/>
        <v>-71.7</v>
      </c>
      <c r="M28" s="203">
        <f>G28/F28-1</f>
        <v>-0.28999999999999998</v>
      </c>
    </row>
    <row r="29" spans="1:13" s="16" customFormat="1" ht="43.5" customHeight="1" x14ac:dyDescent="0.2">
      <c r="A29" s="89" t="s">
        <v>302</v>
      </c>
      <c r="B29" s="32" t="s">
        <v>303</v>
      </c>
      <c r="C29" s="146">
        <v>0</v>
      </c>
      <c r="D29" s="19">
        <v>0</v>
      </c>
      <c r="E29" s="19">
        <v>0</v>
      </c>
      <c r="F29" s="44">
        <v>18.2</v>
      </c>
      <c r="G29" s="44">
        <v>0</v>
      </c>
      <c r="H29" s="133">
        <f t="shared" ref="H29" si="24">G29/Всего_доходов_2003</f>
        <v>0</v>
      </c>
      <c r="I29" s="161">
        <v>0</v>
      </c>
      <c r="J29" s="157">
        <f t="shared" ref="J29" si="25">G29-D29</f>
        <v>0</v>
      </c>
      <c r="K29" s="128">
        <v>0</v>
      </c>
      <c r="L29" s="156">
        <f t="shared" si="7"/>
        <v>-18.2</v>
      </c>
      <c r="M29" s="203">
        <f>G29/F29-1</f>
        <v>-1</v>
      </c>
    </row>
    <row r="30" spans="1:13" s="16" customFormat="1" ht="54.75" customHeight="1" x14ac:dyDescent="0.2">
      <c r="A30" s="89" t="s">
        <v>282</v>
      </c>
      <c r="B30" s="32" t="s">
        <v>283</v>
      </c>
      <c r="C30" s="146">
        <v>20</v>
      </c>
      <c r="D30" s="19">
        <v>20</v>
      </c>
      <c r="E30" s="19">
        <v>0.7</v>
      </c>
      <c r="F30" s="44">
        <v>197.5</v>
      </c>
      <c r="G30" s="44">
        <v>0.7</v>
      </c>
      <c r="H30" s="133">
        <f t="shared" si="1"/>
        <v>0</v>
      </c>
      <c r="I30" s="161">
        <f>G30/E30</f>
        <v>1</v>
      </c>
      <c r="J30" s="157">
        <f t="shared" si="3"/>
        <v>-19.3</v>
      </c>
      <c r="K30" s="128">
        <f t="shared" si="4"/>
        <v>3.5000000000000003E-2</v>
      </c>
      <c r="L30" s="156">
        <f t="shared" si="7"/>
        <v>-196.8</v>
      </c>
      <c r="M30" s="203">
        <f t="shared" ref="M30" si="26">G30/F30-1</f>
        <v>-0.996</v>
      </c>
    </row>
    <row r="31" spans="1:13" s="16" customFormat="1" ht="54" hidden="1" customHeight="1" x14ac:dyDescent="0.2">
      <c r="A31" s="89" t="s">
        <v>128</v>
      </c>
      <c r="B31" s="32" t="s">
        <v>105</v>
      </c>
      <c r="C31" s="146">
        <v>0</v>
      </c>
      <c r="D31" s="19">
        <v>0</v>
      </c>
      <c r="E31" s="19"/>
      <c r="F31" s="44">
        <v>0</v>
      </c>
      <c r="G31" s="44">
        <v>0</v>
      </c>
      <c r="H31" s="106">
        <f t="shared" si="1"/>
        <v>0</v>
      </c>
      <c r="I31" s="128" t="e">
        <f t="shared" si="2"/>
        <v>#DIV/0!</v>
      </c>
      <c r="J31" s="157">
        <f t="shared" si="3"/>
        <v>0</v>
      </c>
      <c r="K31" s="128" t="e">
        <f t="shared" si="4"/>
        <v>#DIV/0!</v>
      </c>
      <c r="L31" s="156">
        <f t="shared" si="7"/>
        <v>0</v>
      </c>
      <c r="M31" s="203" t="e">
        <f t="shared" si="8"/>
        <v>#DIV/0!</v>
      </c>
    </row>
    <row r="32" spans="1:13" s="16" customFormat="1" ht="67.5" x14ac:dyDescent="0.2">
      <c r="A32" s="188" t="s">
        <v>262</v>
      </c>
      <c r="B32" s="189" t="s">
        <v>69</v>
      </c>
      <c r="C32" s="190">
        <v>531.1</v>
      </c>
      <c r="D32" s="191">
        <v>531.1</v>
      </c>
      <c r="E32" s="191">
        <v>531.1</v>
      </c>
      <c r="F32" s="192">
        <v>2738.4</v>
      </c>
      <c r="G32" s="192">
        <v>2178.4</v>
      </c>
      <c r="H32" s="133">
        <f t="shared" ref="H32" si="27">G32/Всего_доходов_2003</f>
        <v>1E-3</v>
      </c>
      <c r="I32" s="161">
        <f t="shared" si="2"/>
        <v>4.1020000000000003</v>
      </c>
      <c r="J32" s="157">
        <f t="shared" si="3"/>
        <v>1647.3</v>
      </c>
      <c r="K32" s="128">
        <f t="shared" si="4"/>
        <v>4.1020000000000003</v>
      </c>
      <c r="L32" s="156">
        <f t="shared" ref="L32" si="28">G32-F32</f>
        <v>-560</v>
      </c>
      <c r="M32" s="203">
        <f t="shared" si="8"/>
        <v>-0.20399999999999999</v>
      </c>
    </row>
    <row r="33" spans="1:13" s="17" customFormat="1" ht="67.5" x14ac:dyDescent="0.2">
      <c r="A33" s="90" t="s">
        <v>263</v>
      </c>
      <c r="B33" s="31" t="s">
        <v>69</v>
      </c>
      <c r="C33" s="93">
        <v>11271.9</v>
      </c>
      <c r="D33" s="92">
        <v>11271.9</v>
      </c>
      <c r="E33" s="92">
        <f>10533.9-1700</f>
        <v>8833.9</v>
      </c>
      <c r="F33" s="24">
        <v>7751.2</v>
      </c>
      <c r="G33" s="24">
        <v>8729.7999999999993</v>
      </c>
      <c r="H33" s="133">
        <f t="shared" si="1"/>
        <v>4.0000000000000001E-3</v>
      </c>
      <c r="I33" s="161">
        <f t="shared" si="2"/>
        <v>0.98799999999999999</v>
      </c>
      <c r="J33" s="157">
        <f t="shared" si="3"/>
        <v>-2542.1</v>
      </c>
      <c r="K33" s="128">
        <f t="shared" si="4"/>
        <v>0.77400000000000002</v>
      </c>
      <c r="L33" s="156">
        <f t="shared" si="7"/>
        <v>978.6</v>
      </c>
      <c r="M33" s="203">
        <f t="shared" si="8"/>
        <v>0.126</v>
      </c>
    </row>
    <row r="34" spans="1:13" s="17" customFormat="1" ht="87" customHeight="1" x14ac:dyDescent="0.2">
      <c r="A34" s="188" t="s">
        <v>260</v>
      </c>
      <c r="B34" s="189" t="s">
        <v>259</v>
      </c>
      <c r="C34" s="190">
        <v>15300</v>
      </c>
      <c r="D34" s="191">
        <v>15300</v>
      </c>
      <c r="E34" s="191">
        <v>14685</v>
      </c>
      <c r="F34" s="192">
        <v>17035.900000000001</v>
      </c>
      <c r="G34" s="192">
        <v>14512.9</v>
      </c>
      <c r="H34" s="133">
        <f t="shared" si="1"/>
        <v>7.0000000000000001E-3</v>
      </c>
      <c r="I34" s="161">
        <f t="shared" si="2"/>
        <v>0.98799999999999999</v>
      </c>
      <c r="J34" s="157">
        <f t="shared" si="3"/>
        <v>-787.1</v>
      </c>
      <c r="K34" s="128">
        <f t="shared" si="4"/>
        <v>0.94899999999999995</v>
      </c>
      <c r="L34" s="156">
        <f t="shared" si="7"/>
        <v>-2523</v>
      </c>
      <c r="M34" s="203">
        <f t="shared" si="8"/>
        <v>-0.14799999999999999</v>
      </c>
    </row>
    <row r="35" spans="1:13" s="17" customFormat="1" ht="18" customHeight="1" x14ac:dyDescent="0.2">
      <c r="A35" s="102" t="s">
        <v>196</v>
      </c>
      <c r="B35" s="37" t="s">
        <v>197</v>
      </c>
      <c r="C35" s="178">
        <v>3602.5</v>
      </c>
      <c r="D35" s="178">
        <v>3602.5</v>
      </c>
      <c r="E35" s="178">
        <v>1901.9</v>
      </c>
      <c r="F35" s="178">
        <v>2458</v>
      </c>
      <c r="G35" s="178">
        <v>1874.8</v>
      </c>
      <c r="H35" s="138">
        <f t="shared" si="1"/>
        <v>1E-3</v>
      </c>
      <c r="I35" s="128">
        <f t="shared" si="2"/>
        <v>0.98599999999999999</v>
      </c>
      <c r="J35" s="129">
        <f t="shared" si="3"/>
        <v>-1727.7</v>
      </c>
      <c r="K35" s="128">
        <f t="shared" si="4"/>
        <v>0.52</v>
      </c>
      <c r="L35" s="156">
        <f t="shared" si="7"/>
        <v>-583.20000000000005</v>
      </c>
      <c r="M35" s="203">
        <f t="shared" si="8"/>
        <v>-0.23699999999999999</v>
      </c>
    </row>
    <row r="36" spans="1:13" s="17" customFormat="1" ht="18" customHeight="1" x14ac:dyDescent="0.2">
      <c r="A36" s="232" t="s">
        <v>149</v>
      </c>
      <c r="B36" s="34" t="s">
        <v>152</v>
      </c>
      <c r="C36" s="81">
        <v>562.29999999999995</v>
      </c>
      <c r="D36" s="81">
        <v>10622.3</v>
      </c>
      <c r="E36" s="81">
        <v>10622.3</v>
      </c>
      <c r="F36" s="81">
        <v>1050.9000000000001</v>
      </c>
      <c r="G36" s="81">
        <v>11860.5</v>
      </c>
      <c r="H36" s="138">
        <f t="shared" si="1"/>
        <v>5.0000000000000001E-3</v>
      </c>
      <c r="I36" s="128">
        <f t="shared" si="2"/>
        <v>1.117</v>
      </c>
      <c r="J36" s="129">
        <f t="shared" si="3"/>
        <v>1238.2</v>
      </c>
      <c r="K36" s="128">
        <f t="shared" si="4"/>
        <v>1.117</v>
      </c>
      <c r="L36" s="156">
        <f t="shared" si="7"/>
        <v>10809.6</v>
      </c>
      <c r="M36" s="203">
        <f t="shared" si="8"/>
        <v>10.286</v>
      </c>
    </row>
    <row r="37" spans="1:13" s="16" customFormat="1" ht="27" x14ac:dyDescent="0.2">
      <c r="A37" s="36" t="s">
        <v>36</v>
      </c>
      <c r="B37" s="37" t="s">
        <v>2</v>
      </c>
      <c r="C37" s="79">
        <f>SUM(C38:C42)</f>
        <v>16826.8</v>
      </c>
      <c r="D37" s="79">
        <f>SUM(D38:D42)</f>
        <v>342864.1</v>
      </c>
      <c r="E37" s="80">
        <f>SUM(E38:E42)</f>
        <v>4570.6000000000004</v>
      </c>
      <c r="F37" s="80">
        <f>SUM(F38:F42)</f>
        <v>5516.1</v>
      </c>
      <c r="G37" s="80">
        <f>SUM(G38:G42)</f>
        <v>4507.5</v>
      </c>
      <c r="H37" s="138">
        <f t="shared" si="1"/>
        <v>2E-3</v>
      </c>
      <c r="I37" s="128">
        <f t="shared" si="2"/>
        <v>0.98599999999999999</v>
      </c>
      <c r="J37" s="129">
        <f t="shared" si="3"/>
        <v>-338356.6</v>
      </c>
      <c r="K37" s="128">
        <f t="shared" si="4"/>
        <v>1.2999999999999999E-2</v>
      </c>
      <c r="L37" s="156">
        <f t="shared" si="7"/>
        <v>-1008.6</v>
      </c>
      <c r="M37" s="203">
        <f t="shared" si="8"/>
        <v>-0.183</v>
      </c>
    </row>
    <row r="38" spans="1:13" s="16" customFormat="1" ht="81" x14ac:dyDescent="0.2">
      <c r="A38" s="12" t="s">
        <v>129</v>
      </c>
      <c r="B38" s="31" t="s">
        <v>98</v>
      </c>
      <c r="C38" s="93">
        <v>533</v>
      </c>
      <c r="D38" s="19">
        <v>326570.3</v>
      </c>
      <c r="E38" s="19">
        <v>57.3</v>
      </c>
      <c r="F38" s="24">
        <v>122.7</v>
      </c>
      <c r="G38" s="24">
        <v>56.6</v>
      </c>
      <c r="H38" s="133">
        <f t="shared" si="1"/>
        <v>0</v>
      </c>
      <c r="I38" s="161">
        <f t="shared" si="2"/>
        <v>0.98799999999999999</v>
      </c>
      <c r="J38" s="157">
        <f t="shared" si="3"/>
        <v>-326513.7</v>
      </c>
      <c r="K38" s="128">
        <f>G38/D38</f>
        <v>0</v>
      </c>
      <c r="L38" s="156">
        <f t="shared" si="7"/>
        <v>-66.099999999999994</v>
      </c>
      <c r="M38" s="203">
        <f t="shared" si="8"/>
        <v>-0.53900000000000003</v>
      </c>
    </row>
    <row r="39" spans="1:13" s="16" customFormat="1" ht="40.5" x14ac:dyDescent="0.2">
      <c r="A39" s="12" t="s">
        <v>245</v>
      </c>
      <c r="B39" s="31" t="s">
        <v>40</v>
      </c>
      <c r="C39" s="93">
        <v>15452.6</v>
      </c>
      <c r="D39" s="19">
        <v>15452.6</v>
      </c>
      <c r="E39" s="19">
        <v>4129.5</v>
      </c>
      <c r="F39" s="24">
        <v>4967.8999999999996</v>
      </c>
      <c r="G39" s="24">
        <v>4072.5</v>
      </c>
      <c r="H39" s="133">
        <f t="shared" si="1"/>
        <v>2E-3</v>
      </c>
      <c r="I39" s="161">
        <f t="shared" si="2"/>
        <v>0.98599999999999999</v>
      </c>
      <c r="J39" s="157">
        <f t="shared" ref="J39:J77" si="29">G39-D39</f>
        <v>-11380.1</v>
      </c>
      <c r="K39" s="128">
        <f t="shared" si="4"/>
        <v>0.26400000000000001</v>
      </c>
      <c r="L39" s="156">
        <f t="shared" si="7"/>
        <v>-895.4</v>
      </c>
      <c r="M39" s="203">
        <f t="shared" si="8"/>
        <v>-0.18</v>
      </c>
    </row>
    <row r="40" spans="1:13" s="16" customFormat="1" ht="39" customHeight="1" x14ac:dyDescent="0.2">
      <c r="A40" s="12" t="s">
        <v>329</v>
      </c>
      <c r="B40" s="31" t="s">
        <v>110</v>
      </c>
      <c r="C40" s="24">
        <v>117.6</v>
      </c>
      <c r="D40" s="19">
        <v>117.6</v>
      </c>
      <c r="E40" s="19">
        <v>0</v>
      </c>
      <c r="F40" s="24">
        <v>7</v>
      </c>
      <c r="G40" s="24">
        <v>0</v>
      </c>
      <c r="H40" s="133">
        <f t="shared" si="1"/>
        <v>0</v>
      </c>
      <c r="I40" s="161">
        <v>0</v>
      </c>
      <c r="J40" s="157">
        <f t="shared" si="29"/>
        <v>-117.6</v>
      </c>
      <c r="K40" s="128">
        <f t="shared" si="4"/>
        <v>0</v>
      </c>
      <c r="L40" s="156">
        <f t="shared" si="7"/>
        <v>-7</v>
      </c>
      <c r="M40" s="203">
        <f t="shared" si="8"/>
        <v>-1</v>
      </c>
    </row>
    <row r="41" spans="1:13" s="16" customFormat="1" ht="69.75" customHeight="1" x14ac:dyDescent="0.2">
      <c r="A41" s="196" t="s">
        <v>244</v>
      </c>
      <c r="B41" s="194" t="s">
        <v>242</v>
      </c>
      <c r="C41" s="24">
        <v>723.6</v>
      </c>
      <c r="D41" s="19">
        <v>723.6</v>
      </c>
      <c r="E41" s="19">
        <v>383.8</v>
      </c>
      <c r="F41" s="24">
        <v>418.5</v>
      </c>
      <c r="G41" s="24">
        <v>378.4</v>
      </c>
      <c r="H41" s="133">
        <f t="shared" si="1"/>
        <v>0</v>
      </c>
      <c r="I41" s="161">
        <f t="shared" si="2"/>
        <v>0.98599999999999999</v>
      </c>
      <c r="J41" s="157">
        <f t="shared" si="29"/>
        <v>-345.2</v>
      </c>
      <c r="K41" s="128">
        <f t="shared" si="4"/>
        <v>0.52300000000000002</v>
      </c>
      <c r="L41" s="156">
        <f t="shared" si="7"/>
        <v>-40.1</v>
      </c>
      <c r="M41" s="203">
        <f t="shared" si="8"/>
        <v>-9.6000000000000002E-2</v>
      </c>
    </row>
    <row r="42" spans="1:13" s="16" customFormat="1" ht="54" hidden="1" customHeight="1" x14ac:dyDescent="0.2">
      <c r="A42" s="195" t="s">
        <v>246</v>
      </c>
      <c r="B42" s="31" t="s">
        <v>243</v>
      </c>
      <c r="C42" s="24">
        <v>0</v>
      </c>
      <c r="D42" s="19">
        <v>0</v>
      </c>
      <c r="E42" s="19">
        <v>0</v>
      </c>
      <c r="F42" s="24">
        <v>0</v>
      </c>
      <c r="G42" s="24">
        <v>0</v>
      </c>
      <c r="H42" s="133">
        <f t="shared" si="1"/>
        <v>0</v>
      </c>
      <c r="I42" s="161">
        <v>0</v>
      </c>
      <c r="J42" s="157">
        <f t="shared" si="29"/>
        <v>0</v>
      </c>
      <c r="K42" s="128" t="e">
        <f t="shared" si="4"/>
        <v>#DIV/0!</v>
      </c>
      <c r="L42" s="156">
        <f t="shared" si="7"/>
        <v>0</v>
      </c>
      <c r="M42" s="203" t="e">
        <f t="shared" si="8"/>
        <v>#DIV/0!</v>
      </c>
    </row>
    <row r="43" spans="1:13" s="16" customFormat="1" ht="12.75" customHeight="1" x14ac:dyDescent="0.2">
      <c r="A43" s="33" t="s">
        <v>108</v>
      </c>
      <c r="B43" s="34" t="s">
        <v>109</v>
      </c>
      <c r="C43" s="80">
        <f>SUM(C44:C54)</f>
        <v>146.30000000000001</v>
      </c>
      <c r="D43" s="80">
        <f>SUM(D44:D54)</f>
        <v>22817</v>
      </c>
      <c r="E43" s="80">
        <f t="shared" ref="E43:G43" si="30">SUM(E44:E54)</f>
        <v>22817</v>
      </c>
      <c r="F43" s="80">
        <f t="shared" ref="F43" si="31">SUM(F44:F54)</f>
        <v>548.6</v>
      </c>
      <c r="G43" s="80">
        <f t="shared" si="30"/>
        <v>23865.8</v>
      </c>
      <c r="H43" s="138">
        <f t="shared" si="1"/>
        <v>1.0999999999999999E-2</v>
      </c>
      <c r="I43" s="128">
        <f t="shared" si="2"/>
        <v>1.046</v>
      </c>
      <c r="J43" s="129">
        <f t="shared" si="29"/>
        <v>1048.8</v>
      </c>
      <c r="K43" s="128">
        <f t="shared" si="4"/>
        <v>1.046</v>
      </c>
      <c r="L43" s="156">
        <f t="shared" si="7"/>
        <v>23317.200000000001</v>
      </c>
      <c r="M43" s="203">
        <f t="shared" si="8"/>
        <v>42.503</v>
      </c>
    </row>
    <row r="44" spans="1:13" s="16" customFormat="1" ht="40.5" hidden="1" customHeight="1" x14ac:dyDescent="0.2">
      <c r="A44" s="12" t="s">
        <v>159</v>
      </c>
      <c r="B44" s="31" t="s">
        <v>158</v>
      </c>
      <c r="C44" s="78">
        <v>0</v>
      </c>
      <c r="D44" s="19">
        <v>0</v>
      </c>
      <c r="E44" s="19"/>
      <c r="F44" s="24">
        <v>0</v>
      </c>
      <c r="G44" s="24">
        <v>0</v>
      </c>
      <c r="H44" s="133">
        <f t="shared" si="1"/>
        <v>0</v>
      </c>
      <c r="I44" s="128" t="e">
        <f t="shared" si="2"/>
        <v>#DIV/0!</v>
      </c>
      <c r="J44" s="157">
        <f t="shared" si="29"/>
        <v>0</v>
      </c>
      <c r="K44" s="128" t="e">
        <f t="shared" si="4"/>
        <v>#DIV/0!</v>
      </c>
      <c r="L44" s="156">
        <f t="shared" si="7"/>
        <v>0</v>
      </c>
      <c r="M44" s="203" t="e">
        <f t="shared" si="8"/>
        <v>#DIV/0!</v>
      </c>
    </row>
    <row r="45" spans="1:13" s="16" customFormat="1" ht="54" hidden="1" customHeight="1" x14ac:dyDescent="0.2">
      <c r="A45" s="12" t="s">
        <v>198</v>
      </c>
      <c r="B45" s="31" t="s">
        <v>122</v>
      </c>
      <c r="C45" s="93">
        <v>0</v>
      </c>
      <c r="D45" s="19">
        <v>0</v>
      </c>
      <c r="E45" s="19">
        <v>0</v>
      </c>
      <c r="F45" s="24">
        <v>0</v>
      </c>
      <c r="G45" s="24">
        <v>0</v>
      </c>
      <c r="H45" s="133">
        <f t="shared" si="1"/>
        <v>0</v>
      </c>
      <c r="I45" s="128" t="e">
        <f t="shared" si="2"/>
        <v>#DIV/0!</v>
      </c>
      <c r="J45" s="157">
        <f t="shared" si="29"/>
        <v>0</v>
      </c>
      <c r="K45" s="128" t="e">
        <f t="shared" si="4"/>
        <v>#DIV/0!</v>
      </c>
      <c r="L45" s="156">
        <f t="shared" si="7"/>
        <v>0</v>
      </c>
      <c r="M45" s="203" t="e">
        <f t="shared" si="8"/>
        <v>#DIV/0!</v>
      </c>
    </row>
    <row r="46" spans="1:13" s="16" customFormat="1" ht="72" hidden="1" customHeight="1" x14ac:dyDescent="0.2">
      <c r="A46" s="12" t="s">
        <v>264</v>
      </c>
      <c r="B46" s="31" t="s">
        <v>266</v>
      </c>
      <c r="C46" s="93">
        <v>0</v>
      </c>
      <c r="D46" s="19">
        <v>0</v>
      </c>
      <c r="E46" s="19">
        <v>0</v>
      </c>
      <c r="F46" s="24">
        <v>0</v>
      </c>
      <c r="G46" s="24">
        <v>0</v>
      </c>
      <c r="H46" s="133">
        <f t="shared" si="1"/>
        <v>0</v>
      </c>
      <c r="I46" s="128" t="e">
        <f t="shared" si="2"/>
        <v>#DIV/0!</v>
      </c>
      <c r="J46" s="157">
        <f t="shared" si="29"/>
        <v>0</v>
      </c>
      <c r="K46" s="128" t="e">
        <f t="shared" si="4"/>
        <v>#DIV/0!</v>
      </c>
      <c r="L46" s="156">
        <f t="shared" si="7"/>
        <v>0</v>
      </c>
      <c r="M46" s="203" t="e">
        <f t="shared" si="8"/>
        <v>#DIV/0!</v>
      </c>
    </row>
    <row r="47" spans="1:13" s="16" customFormat="1" ht="95.25" customHeight="1" x14ac:dyDescent="0.2">
      <c r="A47" s="12" t="s">
        <v>304</v>
      </c>
      <c r="B47" s="31" t="s">
        <v>267</v>
      </c>
      <c r="C47" s="93">
        <v>0</v>
      </c>
      <c r="D47" s="19">
        <v>0</v>
      </c>
      <c r="E47" s="19">
        <v>0</v>
      </c>
      <c r="F47" s="24">
        <v>24</v>
      </c>
      <c r="G47" s="24">
        <v>0</v>
      </c>
      <c r="H47" s="133">
        <f t="shared" ref="H47" si="32">G47/Всего_доходов_2003</f>
        <v>0</v>
      </c>
      <c r="I47" s="128">
        <v>0</v>
      </c>
      <c r="J47" s="157">
        <f t="shared" ref="J47:J50" si="33">G47-D47</f>
        <v>0</v>
      </c>
      <c r="K47" s="128">
        <v>0</v>
      </c>
      <c r="L47" s="156">
        <f t="shared" si="7"/>
        <v>-24</v>
      </c>
      <c r="M47" s="203">
        <f t="shared" si="8"/>
        <v>-1</v>
      </c>
    </row>
    <row r="48" spans="1:13" s="16" customFormat="1" ht="108.75" hidden="1" customHeight="1" x14ac:dyDescent="0.2">
      <c r="A48" s="12" t="s">
        <v>265</v>
      </c>
      <c r="B48" s="31" t="s">
        <v>267</v>
      </c>
      <c r="C48" s="93">
        <v>0</v>
      </c>
      <c r="D48" s="19">
        <v>0</v>
      </c>
      <c r="E48" s="19">
        <v>0</v>
      </c>
      <c r="F48" s="24">
        <v>0</v>
      </c>
      <c r="G48" s="24">
        <v>0</v>
      </c>
      <c r="H48" s="133">
        <f t="shared" si="1"/>
        <v>0</v>
      </c>
      <c r="I48" s="128" t="e">
        <f t="shared" si="2"/>
        <v>#DIV/0!</v>
      </c>
      <c r="J48" s="157">
        <f t="shared" si="33"/>
        <v>0</v>
      </c>
      <c r="K48" s="128" t="e">
        <f t="shared" si="4"/>
        <v>#DIV/0!</v>
      </c>
      <c r="L48" s="156">
        <f t="shared" si="7"/>
        <v>0</v>
      </c>
      <c r="M48" s="203" t="e">
        <f t="shared" si="8"/>
        <v>#DIV/0!</v>
      </c>
    </row>
    <row r="49" spans="1:13" s="16" customFormat="1" ht="57.75" customHeight="1" x14ac:dyDescent="0.2">
      <c r="A49" s="12" t="s">
        <v>284</v>
      </c>
      <c r="B49" s="31" t="s">
        <v>247</v>
      </c>
      <c r="C49" s="93">
        <v>0</v>
      </c>
      <c r="D49" s="19">
        <v>0</v>
      </c>
      <c r="E49" s="19">
        <v>0</v>
      </c>
      <c r="F49" s="24">
        <v>510.1</v>
      </c>
      <c r="G49" s="24">
        <v>382.4</v>
      </c>
      <c r="H49" s="133">
        <f t="shared" ref="H49:H50" si="34">G49/Всего_доходов_2003</f>
        <v>0</v>
      </c>
      <c r="I49" s="128">
        <v>0</v>
      </c>
      <c r="J49" s="157">
        <f t="shared" si="33"/>
        <v>382.4</v>
      </c>
      <c r="K49" s="128">
        <v>0</v>
      </c>
      <c r="L49" s="156">
        <f t="shared" si="7"/>
        <v>-127.7</v>
      </c>
      <c r="M49" s="203">
        <f t="shared" si="8"/>
        <v>-0.25</v>
      </c>
    </row>
    <row r="50" spans="1:13" s="16" customFormat="1" ht="57.75" customHeight="1" x14ac:dyDescent="0.2">
      <c r="A50" s="12" t="s">
        <v>397</v>
      </c>
      <c r="B50" s="31" t="s">
        <v>398</v>
      </c>
      <c r="C50" s="93">
        <v>0</v>
      </c>
      <c r="D50" s="19">
        <v>0</v>
      </c>
      <c r="E50" s="19">
        <v>0</v>
      </c>
      <c r="F50" s="24">
        <v>0</v>
      </c>
      <c r="G50" s="24">
        <v>512.4</v>
      </c>
      <c r="H50" s="133">
        <f t="shared" si="34"/>
        <v>0</v>
      </c>
      <c r="I50" s="128">
        <v>0</v>
      </c>
      <c r="J50" s="157">
        <f t="shared" si="33"/>
        <v>512.4</v>
      </c>
      <c r="K50" s="128">
        <v>0</v>
      </c>
      <c r="L50" s="156">
        <f t="shared" si="7"/>
        <v>512.4</v>
      </c>
      <c r="M50" s="203">
        <v>0</v>
      </c>
    </row>
    <row r="51" spans="1:13" s="16" customFormat="1" ht="54" x14ac:dyDescent="0.2">
      <c r="A51" s="12" t="s">
        <v>248</v>
      </c>
      <c r="B51" s="31" t="s">
        <v>247</v>
      </c>
      <c r="C51" s="93">
        <v>146.30000000000001</v>
      </c>
      <c r="D51" s="19">
        <v>146.30000000000001</v>
      </c>
      <c r="E51" s="19">
        <v>146.30000000000001</v>
      </c>
      <c r="F51" s="24">
        <v>4.5</v>
      </c>
      <c r="G51" s="24">
        <v>300.3</v>
      </c>
      <c r="H51" s="133">
        <f t="shared" si="1"/>
        <v>0</v>
      </c>
      <c r="I51" s="161">
        <f>G51/E51</f>
        <v>2.0529999999999999</v>
      </c>
      <c r="J51" s="157">
        <f t="shared" si="29"/>
        <v>154</v>
      </c>
      <c r="K51" s="128">
        <f>G51/D51</f>
        <v>2.0529999999999999</v>
      </c>
      <c r="L51" s="156">
        <f t="shared" si="7"/>
        <v>295.8</v>
      </c>
      <c r="M51" s="203">
        <f t="shared" si="8"/>
        <v>65.733000000000004</v>
      </c>
    </row>
    <row r="52" spans="1:13" s="16" customFormat="1" ht="54" x14ac:dyDescent="0.2">
      <c r="A52" s="12" t="s">
        <v>361</v>
      </c>
      <c r="B52" s="31" t="s">
        <v>247</v>
      </c>
      <c r="C52" s="93">
        <v>0</v>
      </c>
      <c r="D52" s="19">
        <v>22670.7</v>
      </c>
      <c r="E52" s="19">
        <v>22670.7</v>
      </c>
      <c r="F52" s="24">
        <v>0</v>
      </c>
      <c r="G52" s="24">
        <v>22670.7</v>
      </c>
      <c r="H52" s="133">
        <f t="shared" si="1"/>
        <v>0.01</v>
      </c>
      <c r="I52" s="161">
        <f t="shared" si="2"/>
        <v>1</v>
      </c>
      <c r="J52" s="157">
        <f t="shared" si="29"/>
        <v>0</v>
      </c>
      <c r="K52" s="128">
        <f>G52/D52</f>
        <v>1</v>
      </c>
      <c r="L52" s="156">
        <f t="shared" si="7"/>
        <v>22670.7</v>
      </c>
      <c r="M52" s="203">
        <v>0</v>
      </c>
    </row>
    <row r="53" spans="1:13" s="16" customFormat="1" ht="108" x14ac:dyDescent="0.2">
      <c r="A53" s="12" t="s">
        <v>305</v>
      </c>
      <c r="B53" s="31" t="s">
        <v>306</v>
      </c>
      <c r="C53" s="93">
        <v>0</v>
      </c>
      <c r="D53" s="19">
        <v>0</v>
      </c>
      <c r="E53" s="19">
        <v>0</v>
      </c>
      <c r="F53" s="24">
        <v>10</v>
      </c>
      <c r="G53" s="24">
        <v>0</v>
      </c>
      <c r="H53" s="133">
        <f t="shared" ref="H53" si="35">G53/Всего_доходов_2003</f>
        <v>0</v>
      </c>
      <c r="I53" s="161">
        <v>0</v>
      </c>
      <c r="J53" s="157">
        <f t="shared" si="29"/>
        <v>0</v>
      </c>
      <c r="K53" s="128">
        <v>0</v>
      </c>
      <c r="L53" s="156">
        <f t="shared" si="7"/>
        <v>-10</v>
      </c>
      <c r="M53" s="203">
        <f t="shared" si="8"/>
        <v>-1</v>
      </c>
    </row>
    <row r="54" spans="1:13" s="16" customFormat="1" ht="54" hidden="1" customHeight="1" x14ac:dyDescent="0.2">
      <c r="A54" s="12" t="s">
        <v>161</v>
      </c>
      <c r="B54" s="31" t="s">
        <v>160</v>
      </c>
      <c r="C54" s="24">
        <v>0</v>
      </c>
      <c r="D54" s="19">
        <v>0</v>
      </c>
      <c r="E54" s="19">
        <v>0</v>
      </c>
      <c r="F54" s="24">
        <v>0</v>
      </c>
      <c r="G54" s="24">
        <v>0</v>
      </c>
      <c r="H54" s="133">
        <f t="shared" si="1"/>
        <v>0</v>
      </c>
      <c r="I54" s="161" t="e">
        <f t="shared" si="2"/>
        <v>#DIV/0!</v>
      </c>
      <c r="J54" s="157">
        <f t="shared" si="29"/>
        <v>0</v>
      </c>
      <c r="K54" s="128" t="e">
        <f t="shared" ref="K54" si="36">G54/D54</f>
        <v>#DIV/0!</v>
      </c>
      <c r="L54" s="156">
        <f t="shared" si="7"/>
        <v>0</v>
      </c>
      <c r="M54" s="203" t="e">
        <f t="shared" si="8"/>
        <v>#DIV/0!</v>
      </c>
    </row>
    <row r="55" spans="1:13" s="16" customFormat="1" x14ac:dyDescent="0.2">
      <c r="A55" s="33" t="s">
        <v>3</v>
      </c>
      <c r="B55" s="34" t="s">
        <v>5</v>
      </c>
      <c r="C55" s="80">
        <f>SUM(C56:C62)</f>
        <v>0</v>
      </c>
      <c r="D55" s="80">
        <f>SUM(D56:D62)</f>
        <v>225.4</v>
      </c>
      <c r="E55" s="80">
        <f>SUM(E56:E62)</f>
        <v>225.4</v>
      </c>
      <c r="F55" s="80">
        <f>SUM(F56:F62)</f>
        <v>368.2</v>
      </c>
      <c r="G55" s="80">
        <f>SUM(G56:G62)</f>
        <v>225.4</v>
      </c>
      <c r="H55" s="138">
        <f t="shared" si="1"/>
        <v>0</v>
      </c>
      <c r="I55" s="128">
        <f t="shared" si="2"/>
        <v>1</v>
      </c>
      <c r="J55" s="129">
        <f t="shared" si="29"/>
        <v>0</v>
      </c>
      <c r="K55" s="128">
        <f t="shared" ref="K55:K58" si="37">G55/D55</f>
        <v>1</v>
      </c>
      <c r="L55" s="156">
        <f t="shared" si="7"/>
        <v>-142.80000000000001</v>
      </c>
      <c r="M55" s="203">
        <f t="shared" si="8"/>
        <v>-0.38800000000000001</v>
      </c>
    </row>
    <row r="56" spans="1:13" s="16" customFormat="1" hidden="1" x14ac:dyDescent="0.2">
      <c r="A56" s="12" t="s">
        <v>123</v>
      </c>
      <c r="B56" s="31" t="s">
        <v>46</v>
      </c>
      <c r="C56" s="93">
        <v>0</v>
      </c>
      <c r="D56" s="19">
        <v>0</v>
      </c>
      <c r="E56" s="19">
        <v>0</v>
      </c>
      <c r="F56" s="24">
        <v>0</v>
      </c>
      <c r="G56" s="24">
        <v>0</v>
      </c>
      <c r="H56" s="133">
        <f t="shared" si="1"/>
        <v>0</v>
      </c>
      <c r="I56" s="128" t="e">
        <f t="shared" si="2"/>
        <v>#DIV/0!</v>
      </c>
      <c r="J56" s="157">
        <f t="shared" si="29"/>
        <v>0</v>
      </c>
      <c r="K56" s="128" t="e">
        <f t="shared" si="37"/>
        <v>#DIV/0!</v>
      </c>
      <c r="L56" s="156">
        <f t="shared" si="7"/>
        <v>0</v>
      </c>
      <c r="M56" s="203" t="e">
        <f t="shared" si="8"/>
        <v>#DIV/0!</v>
      </c>
    </row>
    <row r="57" spans="1:13" s="16" customFormat="1" x14ac:dyDescent="0.2">
      <c r="A57" s="12" t="s">
        <v>307</v>
      </c>
      <c r="B57" s="31" t="s">
        <v>46</v>
      </c>
      <c r="C57" s="93">
        <v>0</v>
      </c>
      <c r="D57" s="19">
        <v>0</v>
      </c>
      <c r="E57" s="19">
        <v>0</v>
      </c>
      <c r="F57" s="24">
        <v>3.7</v>
      </c>
      <c r="G57" s="24">
        <v>0</v>
      </c>
      <c r="H57" s="133">
        <f t="shared" ref="H57" si="38">G57/Всего_доходов_2003</f>
        <v>0</v>
      </c>
      <c r="I57" s="128">
        <v>0</v>
      </c>
      <c r="J57" s="157">
        <f t="shared" si="29"/>
        <v>0</v>
      </c>
      <c r="K57" s="128">
        <v>0</v>
      </c>
      <c r="L57" s="156">
        <f t="shared" si="7"/>
        <v>-3.7</v>
      </c>
      <c r="M57" s="203">
        <f t="shared" si="8"/>
        <v>-1</v>
      </c>
    </row>
    <row r="58" spans="1:13" s="16" customFormat="1" ht="27" hidden="1" customHeight="1" x14ac:dyDescent="0.2">
      <c r="A58" s="12" t="s">
        <v>261</v>
      </c>
      <c r="B58" s="31" t="s">
        <v>130</v>
      </c>
      <c r="C58" s="24">
        <v>0</v>
      </c>
      <c r="D58" s="19">
        <v>0</v>
      </c>
      <c r="E58" s="19">
        <v>0</v>
      </c>
      <c r="F58" s="24">
        <v>0</v>
      </c>
      <c r="G58" s="24">
        <v>0</v>
      </c>
      <c r="H58" s="133">
        <f t="shared" ref="H58:H63" si="39">G58/Всего_доходов_2003</f>
        <v>0</v>
      </c>
      <c r="I58" s="128" t="e">
        <f t="shared" si="2"/>
        <v>#DIV/0!</v>
      </c>
      <c r="J58" s="157">
        <f t="shared" si="29"/>
        <v>0</v>
      </c>
      <c r="K58" s="128" t="e">
        <f t="shared" si="37"/>
        <v>#DIV/0!</v>
      </c>
      <c r="L58" s="156">
        <f t="shared" si="7"/>
        <v>0</v>
      </c>
      <c r="M58" s="203" t="e">
        <f t="shared" si="8"/>
        <v>#DIV/0!</v>
      </c>
    </row>
    <row r="59" spans="1:13" s="16" customFormat="1" ht="15" customHeight="1" x14ac:dyDescent="0.2">
      <c r="A59" s="12" t="s">
        <v>327</v>
      </c>
      <c r="B59" s="31" t="s">
        <v>403</v>
      </c>
      <c r="C59" s="24">
        <v>0</v>
      </c>
      <c r="D59" s="19">
        <v>0</v>
      </c>
      <c r="E59" s="19">
        <v>0</v>
      </c>
      <c r="F59" s="24">
        <v>364.5</v>
      </c>
      <c r="G59" s="24">
        <v>0</v>
      </c>
      <c r="H59" s="133">
        <f t="shared" ref="H59" si="40">G59/Всего_доходов_2003</f>
        <v>0</v>
      </c>
      <c r="I59" s="128">
        <v>0</v>
      </c>
      <c r="J59" s="157">
        <f t="shared" ref="J59" si="41">G59-D59</f>
        <v>0</v>
      </c>
      <c r="K59" s="128">
        <v>0</v>
      </c>
      <c r="L59" s="156">
        <f t="shared" ref="L59" si="42">G59-F59</f>
        <v>-364.5</v>
      </c>
      <c r="M59" s="203">
        <f t="shared" si="8"/>
        <v>-1</v>
      </c>
    </row>
    <row r="60" spans="1:13" s="16" customFormat="1" ht="27" hidden="1" customHeight="1" x14ac:dyDescent="0.2">
      <c r="A60" s="12" t="s">
        <v>285</v>
      </c>
      <c r="B60" s="31" t="s">
        <v>286</v>
      </c>
      <c r="C60" s="24">
        <v>0</v>
      </c>
      <c r="D60" s="19">
        <v>0</v>
      </c>
      <c r="E60" s="19">
        <v>0</v>
      </c>
      <c r="F60" s="24">
        <v>0</v>
      </c>
      <c r="G60" s="24">
        <v>0</v>
      </c>
      <c r="H60" s="133">
        <f t="shared" ref="H60" si="43">G60/Всего_доходов_2003</f>
        <v>0</v>
      </c>
      <c r="I60" s="161" t="e">
        <f t="shared" si="2"/>
        <v>#DIV/0!</v>
      </c>
      <c r="J60" s="157">
        <f t="shared" si="29"/>
        <v>0</v>
      </c>
      <c r="K60" s="128" t="e">
        <f t="shared" ref="K60:K62" si="44">G60/D60</f>
        <v>#DIV/0!</v>
      </c>
      <c r="L60" s="156">
        <f t="shared" si="7"/>
        <v>0</v>
      </c>
      <c r="M60" s="203" t="e">
        <f t="shared" si="8"/>
        <v>#DIV/0!</v>
      </c>
    </row>
    <row r="61" spans="1:13" s="16" customFormat="1" ht="93" customHeight="1" x14ac:dyDescent="0.2">
      <c r="A61" s="12" t="s">
        <v>362</v>
      </c>
      <c r="B61" s="31" t="s">
        <v>364</v>
      </c>
      <c r="C61" s="24">
        <v>0</v>
      </c>
      <c r="D61" s="19">
        <v>145.4</v>
      </c>
      <c r="E61" s="19">
        <v>145.4</v>
      </c>
      <c r="F61" s="24">
        <v>0</v>
      </c>
      <c r="G61" s="24">
        <v>145.4</v>
      </c>
      <c r="H61" s="133">
        <f t="shared" ref="H61:H62" si="45">G61/Всего_доходов_2003</f>
        <v>0</v>
      </c>
      <c r="I61" s="161">
        <f t="shared" si="2"/>
        <v>1</v>
      </c>
      <c r="J61" s="157">
        <f t="shared" ref="J61:J62" si="46">G61-D61</f>
        <v>0</v>
      </c>
      <c r="K61" s="128">
        <f t="shared" si="44"/>
        <v>1</v>
      </c>
      <c r="L61" s="156">
        <f t="shared" ref="L61:L62" si="47">G61-F61</f>
        <v>145.4</v>
      </c>
      <c r="M61" s="203">
        <v>0</v>
      </c>
    </row>
    <row r="62" spans="1:13" s="16" customFormat="1" ht="106.5" customHeight="1" x14ac:dyDescent="0.2">
      <c r="A62" s="12" t="s">
        <v>363</v>
      </c>
      <c r="B62" s="31" t="s">
        <v>365</v>
      </c>
      <c r="C62" s="24">
        <v>0</v>
      </c>
      <c r="D62" s="19">
        <v>80</v>
      </c>
      <c r="E62" s="19">
        <v>80</v>
      </c>
      <c r="F62" s="24">
        <v>0</v>
      </c>
      <c r="G62" s="24">
        <v>80</v>
      </c>
      <c r="H62" s="133">
        <f t="shared" si="45"/>
        <v>0</v>
      </c>
      <c r="I62" s="161">
        <f t="shared" si="2"/>
        <v>1</v>
      </c>
      <c r="J62" s="157">
        <f t="shared" si="46"/>
        <v>0</v>
      </c>
      <c r="K62" s="128">
        <f t="shared" si="44"/>
        <v>1</v>
      </c>
      <c r="L62" s="156">
        <f t="shared" si="47"/>
        <v>80</v>
      </c>
      <c r="M62" s="203">
        <v>0</v>
      </c>
    </row>
    <row r="63" spans="1:13" s="16" customFormat="1" x14ac:dyDescent="0.2">
      <c r="A63" s="33" t="s">
        <v>38</v>
      </c>
      <c r="B63" s="38" t="s">
        <v>4</v>
      </c>
      <c r="C63" s="80">
        <f>SUM(C64,C66,C93,C111)</f>
        <v>884825.7</v>
      </c>
      <c r="D63" s="80">
        <f>SUM(D64,D66,D93,D118,D122)</f>
        <v>2000161.5</v>
      </c>
      <c r="E63" s="80">
        <f>SUM(E64,E66,E93,E118,E122)</f>
        <v>1369347.6</v>
      </c>
      <c r="F63" s="80">
        <f>SUM(F64,F66,F93,F117,F118,F122)</f>
        <v>1031933.5</v>
      </c>
      <c r="G63" s="80">
        <f>SUM(G64,G66,G93,G117,G118,G122)</f>
        <v>1369347.6</v>
      </c>
      <c r="H63" s="138">
        <f t="shared" si="39"/>
        <v>0.628</v>
      </c>
      <c r="I63" s="128">
        <f t="shared" si="2"/>
        <v>1</v>
      </c>
      <c r="J63" s="129">
        <f t="shared" si="29"/>
        <v>-630813.9</v>
      </c>
      <c r="K63" s="128">
        <f t="shared" ref="K63:K84" si="48">G63/D63</f>
        <v>0.68500000000000005</v>
      </c>
      <c r="L63" s="156">
        <f t="shared" si="7"/>
        <v>337414.1</v>
      </c>
      <c r="M63" s="203">
        <f t="shared" si="8"/>
        <v>0.32700000000000001</v>
      </c>
    </row>
    <row r="64" spans="1:13" s="16" customFormat="1" ht="18.75" customHeight="1" x14ac:dyDescent="0.2">
      <c r="A64" s="39" t="s">
        <v>167</v>
      </c>
      <c r="B64" s="40" t="s">
        <v>144</v>
      </c>
      <c r="C64" s="80">
        <f>C65</f>
        <v>16860.3</v>
      </c>
      <c r="D64" s="80">
        <f t="shared" ref="D64:G64" si="49">D65</f>
        <v>16860.3</v>
      </c>
      <c r="E64" s="80">
        <f t="shared" si="49"/>
        <v>12680.9</v>
      </c>
      <c r="F64" s="80">
        <f t="shared" si="49"/>
        <v>11892.4</v>
      </c>
      <c r="G64" s="80">
        <f t="shared" si="49"/>
        <v>12680.9</v>
      </c>
      <c r="H64" s="138">
        <f t="shared" ref="H64:H71" si="50">G64/Всего_доходов_2003</f>
        <v>6.0000000000000001E-3</v>
      </c>
      <c r="I64" s="128">
        <f t="shared" si="2"/>
        <v>1</v>
      </c>
      <c r="J64" s="129">
        <f t="shared" si="29"/>
        <v>-4179.3999999999996</v>
      </c>
      <c r="K64" s="128">
        <f t="shared" si="48"/>
        <v>0.752</v>
      </c>
      <c r="L64" s="156">
        <f t="shared" si="7"/>
        <v>788.5</v>
      </c>
      <c r="M64" s="203">
        <f t="shared" si="8"/>
        <v>6.6000000000000003E-2</v>
      </c>
    </row>
    <row r="65" spans="1:13" s="16" customFormat="1" ht="27" x14ac:dyDescent="0.2">
      <c r="A65" s="41" t="s">
        <v>166</v>
      </c>
      <c r="B65" s="42" t="s">
        <v>145</v>
      </c>
      <c r="C65" s="93">
        <v>16860.3</v>
      </c>
      <c r="D65" s="93">
        <v>16860.3</v>
      </c>
      <c r="E65" s="24">
        <v>12680.9</v>
      </c>
      <c r="F65" s="24">
        <v>11892.4</v>
      </c>
      <c r="G65" s="24">
        <v>12680.9</v>
      </c>
      <c r="H65" s="133">
        <f t="shared" si="50"/>
        <v>6.0000000000000001E-3</v>
      </c>
      <c r="I65" s="161">
        <f t="shared" si="2"/>
        <v>1</v>
      </c>
      <c r="J65" s="157">
        <f t="shared" si="29"/>
        <v>-4179.3999999999996</v>
      </c>
      <c r="K65" s="128">
        <f t="shared" si="48"/>
        <v>0.752</v>
      </c>
      <c r="L65" s="156">
        <f t="shared" si="7"/>
        <v>788.5</v>
      </c>
      <c r="M65" s="203">
        <f t="shared" si="8"/>
        <v>6.6000000000000003E-2</v>
      </c>
    </row>
    <row r="66" spans="1:13" s="16" customFormat="1" ht="30" customHeight="1" x14ac:dyDescent="0.2">
      <c r="A66" s="43" t="s">
        <v>173</v>
      </c>
      <c r="B66" s="38" t="s">
        <v>99</v>
      </c>
      <c r="C66" s="80">
        <f>C67+C75+C83+C71+C73+C69+C79</f>
        <v>401153.1</v>
      </c>
      <c r="D66" s="80">
        <f>D67+D75+D83+D71+D73+D77+D81+D79+D69</f>
        <v>823810.3</v>
      </c>
      <c r="E66" s="80">
        <f>E67+E75+E83+E71+E73+E77+E81+E79+E69</f>
        <v>699965.7</v>
      </c>
      <c r="F66" s="80">
        <f t="shared" ref="F66" si="51">F67+F75+F83+F71+F73+F77+F81+F79</f>
        <v>615756.19999999995</v>
      </c>
      <c r="G66" s="80">
        <f>G67+G75+G83+G71+G73+G77+G81+G79+G69</f>
        <v>699965.7</v>
      </c>
      <c r="H66" s="138">
        <f t="shared" si="50"/>
        <v>0.32100000000000001</v>
      </c>
      <c r="I66" s="128">
        <f t="shared" si="2"/>
        <v>1</v>
      </c>
      <c r="J66" s="129">
        <f t="shared" si="29"/>
        <v>-123844.6</v>
      </c>
      <c r="K66" s="128">
        <f t="shared" si="48"/>
        <v>0.85</v>
      </c>
      <c r="L66" s="156">
        <f t="shared" si="7"/>
        <v>84209.5</v>
      </c>
      <c r="M66" s="203">
        <f t="shared" si="8"/>
        <v>0.13700000000000001</v>
      </c>
    </row>
    <row r="67" spans="1:13" s="16" customFormat="1" ht="40.5" customHeight="1" x14ac:dyDescent="0.2">
      <c r="A67" s="43" t="s">
        <v>251</v>
      </c>
      <c r="B67" s="38" t="s">
        <v>250</v>
      </c>
      <c r="C67" s="80">
        <f>C68</f>
        <v>0</v>
      </c>
      <c r="D67" s="80">
        <f>D68</f>
        <v>0</v>
      </c>
      <c r="E67" s="80">
        <f t="shared" ref="E67:G67" si="52">E68</f>
        <v>0</v>
      </c>
      <c r="F67" s="80">
        <f t="shared" si="52"/>
        <v>241987.9</v>
      </c>
      <c r="G67" s="80">
        <f t="shared" si="52"/>
        <v>0</v>
      </c>
      <c r="H67" s="138">
        <f t="shared" si="50"/>
        <v>0</v>
      </c>
      <c r="I67" s="128">
        <v>0</v>
      </c>
      <c r="J67" s="129">
        <f t="shared" si="29"/>
        <v>0</v>
      </c>
      <c r="K67" s="128">
        <v>0</v>
      </c>
      <c r="L67" s="156">
        <f t="shared" si="7"/>
        <v>-241987.9</v>
      </c>
      <c r="M67" s="203">
        <f t="shared" si="8"/>
        <v>-1</v>
      </c>
    </row>
    <row r="68" spans="1:13" s="16" customFormat="1" ht="40.5" customHeight="1" x14ac:dyDescent="0.2">
      <c r="A68" s="41" t="s">
        <v>174</v>
      </c>
      <c r="B68" s="42" t="s">
        <v>249</v>
      </c>
      <c r="C68" s="193">
        <v>0</v>
      </c>
      <c r="D68" s="193">
        <v>0</v>
      </c>
      <c r="E68" s="193">
        <v>0</v>
      </c>
      <c r="F68" s="193">
        <v>241987.9</v>
      </c>
      <c r="G68" s="193">
        <v>0</v>
      </c>
      <c r="H68" s="133">
        <f t="shared" ref="H68:H74" si="53">G68/Всего_доходов_2003</f>
        <v>0</v>
      </c>
      <c r="I68" s="128">
        <v>0</v>
      </c>
      <c r="J68" s="157">
        <f t="shared" si="29"/>
        <v>0</v>
      </c>
      <c r="K68" s="128">
        <v>0</v>
      </c>
      <c r="L68" s="156">
        <f t="shared" si="7"/>
        <v>-241987.9</v>
      </c>
      <c r="M68" s="203">
        <f t="shared" si="8"/>
        <v>-1</v>
      </c>
    </row>
    <row r="69" spans="1:13" s="16" customFormat="1" ht="44.25" customHeight="1" x14ac:dyDescent="0.2">
      <c r="A69" s="211" t="s">
        <v>349</v>
      </c>
      <c r="B69" s="38" t="s">
        <v>352</v>
      </c>
      <c r="C69" s="80">
        <f>C70</f>
        <v>15642.9</v>
      </c>
      <c r="D69" s="80">
        <f>D70</f>
        <v>15642.9</v>
      </c>
      <c r="E69" s="80">
        <f>E70</f>
        <v>14745.7</v>
      </c>
      <c r="F69" s="80">
        <f>F70</f>
        <v>0</v>
      </c>
      <c r="G69" s="80">
        <f>G70</f>
        <v>14745.7</v>
      </c>
      <c r="H69" s="138">
        <f t="shared" si="53"/>
        <v>7.0000000000000001E-3</v>
      </c>
      <c r="I69" s="128">
        <f t="shared" si="2"/>
        <v>1</v>
      </c>
      <c r="J69" s="129">
        <f t="shared" si="29"/>
        <v>-897.2</v>
      </c>
      <c r="K69" s="128">
        <f t="shared" si="48"/>
        <v>0.94299999999999995</v>
      </c>
      <c r="L69" s="156">
        <f t="shared" si="7"/>
        <v>14745.7</v>
      </c>
      <c r="M69" s="203">
        <v>0</v>
      </c>
    </row>
    <row r="70" spans="1:13" s="16" customFormat="1" ht="46.5" customHeight="1" x14ac:dyDescent="0.2">
      <c r="A70" s="239" t="s">
        <v>350</v>
      </c>
      <c r="B70" s="42" t="s">
        <v>351</v>
      </c>
      <c r="C70" s="193">
        <v>15642.9</v>
      </c>
      <c r="D70" s="193">
        <v>15642.9</v>
      </c>
      <c r="E70" s="193">
        <v>14745.7</v>
      </c>
      <c r="F70" s="193">
        <v>0</v>
      </c>
      <c r="G70" s="193">
        <v>14745.7</v>
      </c>
      <c r="H70" s="133">
        <f t="shared" si="53"/>
        <v>7.0000000000000001E-3</v>
      </c>
      <c r="I70" s="161">
        <f t="shared" si="2"/>
        <v>1</v>
      </c>
      <c r="J70" s="157">
        <f t="shared" si="29"/>
        <v>-897.2</v>
      </c>
      <c r="K70" s="128">
        <f t="shared" si="48"/>
        <v>0.94299999999999995</v>
      </c>
      <c r="L70" s="156">
        <f t="shared" si="7"/>
        <v>14745.7</v>
      </c>
      <c r="M70" s="203">
        <v>0</v>
      </c>
    </row>
    <row r="71" spans="1:13" s="16" customFormat="1" ht="45.75" hidden="1" customHeight="1" x14ac:dyDescent="0.2">
      <c r="A71" s="211" t="s">
        <v>287</v>
      </c>
      <c r="B71" s="218" t="s">
        <v>288</v>
      </c>
      <c r="C71" s="80">
        <f>C72</f>
        <v>0</v>
      </c>
      <c r="D71" s="80">
        <f t="shared" ref="D71:G71" si="54">D72</f>
        <v>0</v>
      </c>
      <c r="E71" s="80">
        <f t="shared" si="54"/>
        <v>0</v>
      </c>
      <c r="F71" s="80">
        <f t="shared" si="54"/>
        <v>0</v>
      </c>
      <c r="G71" s="80">
        <f t="shared" si="54"/>
        <v>0</v>
      </c>
      <c r="H71" s="138">
        <f t="shared" si="50"/>
        <v>0</v>
      </c>
      <c r="I71" s="161" t="e">
        <f t="shared" si="2"/>
        <v>#DIV/0!</v>
      </c>
      <c r="J71" s="129">
        <f t="shared" si="29"/>
        <v>0</v>
      </c>
      <c r="K71" s="128" t="e">
        <f t="shared" si="48"/>
        <v>#DIV/0!</v>
      </c>
      <c r="L71" s="156">
        <f t="shared" si="7"/>
        <v>0</v>
      </c>
      <c r="M71" s="203" t="e">
        <f t="shared" si="8"/>
        <v>#DIV/0!</v>
      </c>
    </row>
    <row r="72" spans="1:13" s="16" customFormat="1" ht="57.75" hidden="1" customHeight="1" x14ac:dyDescent="0.2">
      <c r="A72" s="212" t="s">
        <v>289</v>
      </c>
      <c r="B72" s="219" t="s">
        <v>290</v>
      </c>
      <c r="C72" s="193">
        <v>0</v>
      </c>
      <c r="D72" s="193">
        <v>0</v>
      </c>
      <c r="E72" s="193">
        <v>0</v>
      </c>
      <c r="F72" s="193">
        <v>0</v>
      </c>
      <c r="G72" s="193">
        <v>0</v>
      </c>
      <c r="H72" s="133">
        <f t="shared" si="53"/>
        <v>0</v>
      </c>
      <c r="I72" s="161" t="e">
        <f t="shared" si="2"/>
        <v>#DIV/0!</v>
      </c>
      <c r="J72" s="157">
        <f t="shared" si="29"/>
        <v>0</v>
      </c>
      <c r="K72" s="128" t="e">
        <f t="shared" si="48"/>
        <v>#DIV/0!</v>
      </c>
      <c r="L72" s="156">
        <f t="shared" si="7"/>
        <v>0</v>
      </c>
      <c r="M72" s="203" t="e">
        <f t="shared" si="8"/>
        <v>#DIV/0!</v>
      </c>
    </row>
    <row r="73" spans="1:13" s="16" customFormat="1" ht="72" hidden="1" customHeight="1" x14ac:dyDescent="0.2">
      <c r="A73" s="209" t="s">
        <v>276</v>
      </c>
      <c r="B73" s="220" t="s">
        <v>277</v>
      </c>
      <c r="C73" s="81">
        <f>C74</f>
        <v>0</v>
      </c>
      <c r="D73" s="81">
        <f t="shared" ref="D73:G73" si="55">D74</f>
        <v>0</v>
      </c>
      <c r="E73" s="81">
        <f t="shared" si="55"/>
        <v>0</v>
      </c>
      <c r="F73" s="81">
        <f t="shared" si="55"/>
        <v>0</v>
      </c>
      <c r="G73" s="81">
        <f t="shared" si="55"/>
        <v>0</v>
      </c>
      <c r="H73" s="138">
        <f t="shared" si="53"/>
        <v>0</v>
      </c>
      <c r="I73" s="161" t="e">
        <f t="shared" si="2"/>
        <v>#DIV/0!</v>
      </c>
      <c r="J73" s="129">
        <f t="shared" si="29"/>
        <v>0</v>
      </c>
      <c r="K73" s="128">
        <v>0</v>
      </c>
      <c r="L73" s="156">
        <f t="shared" si="7"/>
        <v>0</v>
      </c>
      <c r="M73" s="203" t="e">
        <f t="shared" si="8"/>
        <v>#DIV/0!</v>
      </c>
    </row>
    <row r="74" spans="1:13" s="16" customFormat="1" ht="69.75" hidden="1" customHeight="1" x14ac:dyDescent="0.2">
      <c r="A74" s="208" t="s">
        <v>274</v>
      </c>
      <c r="B74" s="221" t="s">
        <v>275</v>
      </c>
      <c r="C74" s="93">
        <v>0</v>
      </c>
      <c r="D74" s="93">
        <v>0</v>
      </c>
      <c r="E74" s="24">
        <v>0</v>
      </c>
      <c r="F74" s="24">
        <v>0</v>
      </c>
      <c r="G74" s="24">
        <v>0</v>
      </c>
      <c r="H74" s="133">
        <f t="shared" si="53"/>
        <v>0</v>
      </c>
      <c r="I74" s="161" t="e">
        <f t="shared" si="2"/>
        <v>#DIV/0!</v>
      </c>
      <c r="J74" s="157">
        <f t="shared" si="29"/>
        <v>0</v>
      </c>
      <c r="K74" s="128">
        <v>0</v>
      </c>
      <c r="L74" s="156">
        <f t="shared" si="7"/>
        <v>0</v>
      </c>
      <c r="M74" s="203" t="e">
        <f t="shared" si="8"/>
        <v>#DIV/0!</v>
      </c>
    </row>
    <row r="75" spans="1:13" s="16" customFormat="1" ht="30" customHeight="1" x14ac:dyDescent="0.2">
      <c r="A75" s="43" t="s">
        <v>253</v>
      </c>
      <c r="B75" s="38" t="s">
        <v>252</v>
      </c>
      <c r="C75" s="80">
        <f>C76</f>
        <v>60000</v>
      </c>
      <c r="D75" s="80">
        <f>D76</f>
        <v>60000</v>
      </c>
      <c r="E75" s="80">
        <f t="shared" ref="E75:G75" si="56">E76</f>
        <v>60000</v>
      </c>
      <c r="F75" s="80">
        <f t="shared" si="56"/>
        <v>48587.5</v>
      </c>
      <c r="G75" s="80">
        <f t="shared" si="56"/>
        <v>60000</v>
      </c>
      <c r="H75" s="138">
        <f>G75/Всего_доходов_2003</f>
        <v>2.7E-2</v>
      </c>
      <c r="I75" s="128">
        <f t="shared" si="2"/>
        <v>1</v>
      </c>
      <c r="J75" s="129">
        <f t="shared" si="29"/>
        <v>0</v>
      </c>
      <c r="K75" s="128">
        <f t="shared" si="48"/>
        <v>1</v>
      </c>
      <c r="L75" s="156">
        <f t="shared" si="7"/>
        <v>11412.5</v>
      </c>
      <c r="M75" s="203">
        <f t="shared" si="8"/>
        <v>0.23499999999999999</v>
      </c>
    </row>
    <row r="76" spans="1:13" s="17" customFormat="1" ht="54.75" customHeight="1" x14ac:dyDescent="0.2">
      <c r="A76" s="74" t="s">
        <v>165</v>
      </c>
      <c r="B76" s="197" t="s">
        <v>155</v>
      </c>
      <c r="C76" s="93">
        <v>60000</v>
      </c>
      <c r="D76" s="93">
        <v>60000</v>
      </c>
      <c r="E76" s="24">
        <v>60000</v>
      </c>
      <c r="F76" s="24">
        <v>48587.5</v>
      </c>
      <c r="G76" s="24">
        <v>60000</v>
      </c>
      <c r="H76" s="133">
        <f t="shared" ref="H76:H93" si="57">G76/Всего_доходов_2003</f>
        <v>2.7E-2</v>
      </c>
      <c r="I76" s="161">
        <f t="shared" si="2"/>
        <v>1</v>
      </c>
      <c r="J76" s="157">
        <f t="shared" si="29"/>
        <v>0</v>
      </c>
      <c r="K76" s="128">
        <f t="shared" si="48"/>
        <v>1</v>
      </c>
      <c r="L76" s="156">
        <f t="shared" si="7"/>
        <v>11412.5</v>
      </c>
      <c r="M76" s="203">
        <f t="shared" si="8"/>
        <v>0.23499999999999999</v>
      </c>
    </row>
    <row r="77" spans="1:13" s="17" customFormat="1" ht="35.25" hidden="1" customHeight="1" x14ac:dyDescent="0.2">
      <c r="A77" s="213" t="s">
        <v>291</v>
      </c>
      <c r="B77" s="214" t="s">
        <v>292</v>
      </c>
      <c r="C77" s="80">
        <f>C78</f>
        <v>0</v>
      </c>
      <c r="D77" s="80">
        <f>D78</f>
        <v>0</v>
      </c>
      <c r="E77" s="80">
        <f t="shared" ref="E77:G77" si="58">E78</f>
        <v>0</v>
      </c>
      <c r="F77" s="80">
        <f t="shared" si="58"/>
        <v>0</v>
      </c>
      <c r="G77" s="80">
        <f t="shared" si="58"/>
        <v>0</v>
      </c>
      <c r="H77" s="138">
        <f>G77/Всего_доходов_2003</f>
        <v>0</v>
      </c>
      <c r="I77" s="161" t="e">
        <f t="shared" si="2"/>
        <v>#DIV/0!</v>
      </c>
      <c r="J77" s="129">
        <f t="shared" si="29"/>
        <v>0</v>
      </c>
      <c r="K77" s="128" t="e">
        <f t="shared" si="48"/>
        <v>#DIV/0!</v>
      </c>
      <c r="L77" s="156">
        <f t="shared" si="7"/>
        <v>0</v>
      </c>
      <c r="M77" s="203" t="e">
        <f t="shared" si="8"/>
        <v>#DIV/0!</v>
      </c>
    </row>
    <row r="78" spans="1:13" s="17" customFormat="1" ht="28.5" hidden="1" customHeight="1" x14ac:dyDescent="0.2">
      <c r="A78" s="215" t="s">
        <v>293</v>
      </c>
      <c r="B78" s="216" t="s">
        <v>294</v>
      </c>
      <c r="C78" s="217">
        <v>0</v>
      </c>
      <c r="D78" s="93">
        <v>0</v>
      </c>
      <c r="E78" s="24">
        <v>0</v>
      </c>
      <c r="F78" s="24">
        <v>0</v>
      </c>
      <c r="G78" s="24">
        <v>0</v>
      </c>
      <c r="H78" s="133">
        <f t="shared" ref="H78:H80" si="59">G78/Всего_доходов_2003</f>
        <v>0</v>
      </c>
      <c r="I78" s="161" t="e">
        <f t="shared" si="2"/>
        <v>#DIV/0!</v>
      </c>
      <c r="J78" s="157">
        <f t="shared" ref="J78:J128" si="60">G78-D78</f>
        <v>0</v>
      </c>
      <c r="K78" s="128" t="e">
        <f t="shared" si="48"/>
        <v>#DIV/0!</v>
      </c>
      <c r="L78" s="156">
        <f>G78-F78</f>
        <v>0</v>
      </c>
      <c r="M78" s="203" t="e">
        <f t="shared" si="8"/>
        <v>#DIV/0!</v>
      </c>
    </row>
    <row r="79" spans="1:13" s="17" customFormat="1" ht="28.5" customHeight="1" x14ac:dyDescent="0.2">
      <c r="A79" s="213" t="s">
        <v>357</v>
      </c>
      <c r="B79" s="214" t="s">
        <v>360</v>
      </c>
      <c r="C79" s="229">
        <f>C80</f>
        <v>25510.2</v>
      </c>
      <c r="D79" s="229">
        <f t="shared" ref="D79:G79" si="61">D80</f>
        <v>25510.2</v>
      </c>
      <c r="E79" s="229">
        <f t="shared" si="61"/>
        <v>25510.2</v>
      </c>
      <c r="F79" s="229">
        <f t="shared" si="61"/>
        <v>0</v>
      </c>
      <c r="G79" s="229">
        <f t="shared" si="61"/>
        <v>25510.2</v>
      </c>
      <c r="H79" s="138">
        <f t="shared" si="59"/>
        <v>1.2E-2</v>
      </c>
      <c r="I79" s="128">
        <f t="shared" si="2"/>
        <v>1</v>
      </c>
      <c r="J79" s="129">
        <f t="shared" si="60"/>
        <v>0</v>
      </c>
      <c r="K79" s="128">
        <f t="shared" si="48"/>
        <v>1</v>
      </c>
      <c r="L79" s="156">
        <f t="shared" ref="L79:L80" si="62">G79-F79</f>
        <v>25510.2</v>
      </c>
      <c r="M79" s="203">
        <v>0</v>
      </c>
    </row>
    <row r="80" spans="1:13" s="17" customFormat="1" ht="28.5" customHeight="1" x14ac:dyDescent="0.2">
      <c r="A80" s="215" t="s">
        <v>358</v>
      </c>
      <c r="B80" s="216" t="s">
        <v>359</v>
      </c>
      <c r="C80" s="217">
        <v>25510.2</v>
      </c>
      <c r="D80" s="93">
        <v>25510.2</v>
      </c>
      <c r="E80" s="24">
        <v>25510.2</v>
      </c>
      <c r="F80" s="24">
        <v>0</v>
      </c>
      <c r="G80" s="24">
        <v>25510.2</v>
      </c>
      <c r="H80" s="133">
        <f t="shared" si="59"/>
        <v>1.2E-2</v>
      </c>
      <c r="I80" s="161">
        <f t="shared" si="2"/>
        <v>1</v>
      </c>
      <c r="J80" s="157">
        <f t="shared" si="60"/>
        <v>0</v>
      </c>
      <c r="K80" s="128">
        <f t="shared" si="48"/>
        <v>1</v>
      </c>
      <c r="L80" s="156">
        <f t="shared" si="62"/>
        <v>25510.2</v>
      </c>
      <c r="M80" s="203">
        <v>0</v>
      </c>
    </row>
    <row r="81" spans="1:16" s="17" customFormat="1" ht="28.5" customHeight="1" x14ac:dyDescent="0.2">
      <c r="A81" s="213" t="s">
        <v>320</v>
      </c>
      <c r="B81" s="214" t="s">
        <v>319</v>
      </c>
      <c r="C81" s="229">
        <f>C82</f>
        <v>0</v>
      </c>
      <c r="D81" s="81">
        <f t="shared" ref="D81:G81" si="63">D82</f>
        <v>400000</v>
      </c>
      <c r="E81" s="81">
        <f t="shared" si="63"/>
        <v>321357.7</v>
      </c>
      <c r="F81" s="81">
        <f t="shared" si="63"/>
        <v>14714</v>
      </c>
      <c r="G81" s="81">
        <f t="shared" si="63"/>
        <v>321357.7</v>
      </c>
      <c r="H81" s="138">
        <f>G81/Всего_доходов_2003</f>
        <v>0.14699999999999999</v>
      </c>
      <c r="I81" s="161">
        <f t="shared" si="2"/>
        <v>1</v>
      </c>
      <c r="J81" s="129">
        <f t="shared" si="60"/>
        <v>-78642.3</v>
      </c>
      <c r="K81" s="128">
        <f t="shared" si="48"/>
        <v>0.80300000000000005</v>
      </c>
      <c r="L81" s="156">
        <f t="shared" ref="L81:L82" si="64">G81-F81</f>
        <v>306643.7</v>
      </c>
      <c r="M81" s="203">
        <f t="shared" si="8"/>
        <v>20.84</v>
      </c>
    </row>
    <row r="82" spans="1:16" s="17" customFormat="1" ht="27.75" customHeight="1" x14ac:dyDescent="0.2">
      <c r="A82" s="215" t="s">
        <v>317</v>
      </c>
      <c r="B82" s="216" t="s">
        <v>318</v>
      </c>
      <c r="C82" s="217">
        <v>0</v>
      </c>
      <c r="D82" s="93">
        <v>400000</v>
      </c>
      <c r="E82" s="24">
        <v>321357.7</v>
      </c>
      <c r="F82" s="24">
        <v>14714</v>
      </c>
      <c r="G82" s="24">
        <v>321357.7</v>
      </c>
      <c r="H82" s="133">
        <f t="shared" ref="H82" si="65">G82/Всего_доходов_2003</f>
        <v>0.14699999999999999</v>
      </c>
      <c r="I82" s="161">
        <f t="shared" si="2"/>
        <v>1</v>
      </c>
      <c r="J82" s="157">
        <f t="shared" ref="J82" si="66">G82-D82</f>
        <v>-78642.3</v>
      </c>
      <c r="K82" s="128">
        <f t="shared" si="48"/>
        <v>0.80300000000000005</v>
      </c>
      <c r="L82" s="156">
        <f t="shared" si="64"/>
        <v>306643.7</v>
      </c>
      <c r="M82" s="203">
        <f t="shared" si="8"/>
        <v>20.84</v>
      </c>
    </row>
    <row r="83" spans="1:16" s="16" customFormat="1" ht="18" customHeight="1" x14ac:dyDescent="0.2">
      <c r="A83" s="86" t="s">
        <v>256</v>
      </c>
      <c r="B83" s="198" t="s">
        <v>254</v>
      </c>
      <c r="C83" s="81">
        <f>C89+C91+C92+C84</f>
        <v>300000</v>
      </c>
      <c r="D83" s="81">
        <f>D89+D90+D86+D91+D92+D84</f>
        <v>322657.2</v>
      </c>
      <c r="E83" s="81">
        <f t="shared" ref="E83:F83" si="67">E89+E90+E86+E91+E92+E84</f>
        <v>278352.09999999998</v>
      </c>
      <c r="F83" s="81">
        <f t="shared" si="67"/>
        <v>310466.8</v>
      </c>
      <c r="G83" s="81">
        <f>G89+G90+G86+G91+G92+G84</f>
        <v>278352.09999999998</v>
      </c>
      <c r="H83" s="138">
        <f>G83/Всего_доходов_2003</f>
        <v>0.128</v>
      </c>
      <c r="I83" s="128">
        <f t="shared" si="2"/>
        <v>1</v>
      </c>
      <c r="J83" s="129">
        <f t="shared" si="60"/>
        <v>-44305.1</v>
      </c>
      <c r="K83" s="128">
        <f t="shared" si="48"/>
        <v>0.86299999999999999</v>
      </c>
      <c r="L83" s="156">
        <f t="shared" si="7"/>
        <v>-32114.7</v>
      </c>
      <c r="M83" s="203">
        <f t="shared" si="8"/>
        <v>-0.10299999999999999</v>
      </c>
    </row>
    <row r="84" spans="1:16" s="16" customFormat="1" ht="18" customHeight="1" x14ac:dyDescent="0.2">
      <c r="A84" s="74" t="s">
        <v>366</v>
      </c>
      <c r="B84" s="197" t="s">
        <v>367</v>
      </c>
      <c r="C84" s="24">
        <v>0</v>
      </c>
      <c r="D84" s="24">
        <v>14000</v>
      </c>
      <c r="E84" s="24">
        <v>4061</v>
      </c>
      <c r="F84" s="24">
        <v>0</v>
      </c>
      <c r="G84" s="24">
        <v>4061</v>
      </c>
      <c r="H84" s="112">
        <f>G84/Всего_доходов_2003</f>
        <v>2E-3</v>
      </c>
      <c r="I84" s="128">
        <f t="shared" si="2"/>
        <v>1</v>
      </c>
      <c r="J84" s="157">
        <f t="shared" si="60"/>
        <v>-9939</v>
      </c>
      <c r="K84" s="128">
        <f t="shared" si="48"/>
        <v>0.28999999999999998</v>
      </c>
      <c r="L84" s="156">
        <f t="shared" si="7"/>
        <v>4061</v>
      </c>
      <c r="M84" s="203">
        <v>0</v>
      </c>
    </row>
    <row r="85" spans="1:16" s="17" customFormat="1" ht="81" hidden="1" customHeight="1" x14ac:dyDescent="0.25">
      <c r="A85" s="74" t="s">
        <v>181</v>
      </c>
      <c r="B85" s="73" t="s">
        <v>153</v>
      </c>
      <c r="C85" s="93">
        <v>0</v>
      </c>
      <c r="D85" s="93">
        <v>0</v>
      </c>
      <c r="E85" s="24">
        <v>0</v>
      </c>
      <c r="F85" s="24">
        <v>0</v>
      </c>
      <c r="G85" s="24">
        <v>0</v>
      </c>
      <c r="H85" s="133">
        <f t="shared" si="57"/>
        <v>0</v>
      </c>
      <c r="I85" s="128" t="e">
        <f t="shared" si="2"/>
        <v>#DIV/0!</v>
      </c>
      <c r="J85" s="157">
        <f t="shared" si="60"/>
        <v>0</v>
      </c>
      <c r="K85" s="128" t="e">
        <f t="shared" ref="K85:K96" si="68">G85/D85</f>
        <v>#DIV/0!</v>
      </c>
      <c r="L85" s="156">
        <f t="shared" si="7"/>
        <v>0</v>
      </c>
      <c r="M85" s="203" t="e">
        <f t="shared" si="8"/>
        <v>#DIV/0!</v>
      </c>
    </row>
    <row r="86" spans="1:16" s="17" customFormat="1" ht="25.5" customHeight="1" x14ac:dyDescent="0.2">
      <c r="A86" s="74" t="s">
        <v>180</v>
      </c>
      <c r="B86" s="234" t="s">
        <v>335</v>
      </c>
      <c r="C86" s="93">
        <v>0</v>
      </c>
      <c r="D86" s="93">
        <v>2300</v>
      </c>
      <c r="E86" s="24">
        <v>2300</v>
      </c>
      <c r="F86" s="24">
        <v>0</v>
      </c>
      <c r="G86" s="24">
        <v>2300</v>
      </c>
      <c r="H86" s="133">
        <f t="shared" si="57"/>
        <v>1E-3</v>
      </c>
      <c r="I86" s="128">
        <f t="shared" si="2"/>
        <v>1</v>
      </c>
      <c r="J86" s="157">
        <f t="shared" si="60"/>
        <v>0</v>
      </c>
      <c r="K86" s="128">
        <f t="shared" si="68"/>
        <v>1</v>
      </c>
      <c r="L86" s="156">
        <f t="shared" si="7"/>
        <v>2300</v>
      </c>
      <c r="M86" s="203">
        <v>0</v>
      </c>
    </row>
    <row r="87" spans="1:16" s="17" customFormat="1" ht="40.5" hidden="1" customHeight="1" x14ac:dyDescent="0.25">
      <c r="A87" s="74" t="s">
        <v>175</v>
      </c>
      <c r="B87" s="73" t="s">
        <v>176</v>
      </c>
      <c r="C87" s="93">
        <v>0</v>
      </c>
      <c r="D87" s="93">
        <v>0</v>
      </c>
      <c r="E87" s="24">
        <v>0</v>
      </c>
      <c r="F87" s="24">
        <v>0</v>
      </c>
      <c r="G87" s="24">
        <v>0</v>
      </c>
      <c r="H87" s="133">
        <f t="shared" si="57"/>
        <v>0</v>
      </c>
      <c r="I87" s="128" t="e">
        <f t="shared" si="2"/>
        <v>#DIV/0!</v>
      </c>
      <c r="J87" s="157">
        <f t="shared" si="60"/>
        <v>0</v>
      </c>
      <c r="K87" s="128" t="e">
        <f t="shared" si="68"/>
        <v>#DIV/0!</v>
      </c>
      <c r="L87" s="156">
        <f t="shared" si="7"/>
        <v>0</v>
      </c>
      <c r="M87" s="203" t="e">
        <f t="shared" si="8"/>
        <v>#DIV/0!</v>
      </c>
    </row>
    <row r="88" spans="1:16" s="17" customFormat="1" ht="31.5" hidden="1" customHeight="1" x14ac:dyDescent="0.25">
      <c r="A88" s="74" t="s">
        <v>172</v>
      </c>
      <c r="B88" s="73" t="s">
        <v>153</v>
      </c>
      <c r="C88" s="93">
        <v>0</v>
      </c>
      <c r="D88" s="93">
        <v>0</v>
      </c>
      <c r="E88" s="24">
        <v>0</v>
      </c>
      <c r="F88" s="24">
        <v>0</v>
      </c>
      <c r="G88" s="24">
        <v>0</v>
      </c>
      <c r="H88" s="133">
        <f t="shared" si="57"/>
        <v>0</v>
      </c>
      <c r="I88" s="128" t="e">
        <f t="shared" si="2"/>
        <v>#DIV/0!</v>
      </c>
      <c r="J88" s="157">
        <f t="shared" si="60"/>
        <v>0</v>
      </c>
      <c r="K88" s="128" t="e">
        <f t="shared" si="68"/>
        <v>#DIV/0!</v>
      </c>
      <c r="L88" s="156">
        <f t="shared" si="7"/>
        <v>0</v>
      </c>
      <c r="M88" s="203" t="e">
        <f t="shared" si="8"/>
        <v>#DIV/0!</v>
      </c>
      <c r="P88" s="17" t="s">
        <v>202</v>
      </c>
    </row>
    <row r="89" spans="1:16" s="17" customFormat="1" ht="54.75" customHeight="1" x14ac:dyDescent="0.2">
      <c r="A89" s="74" t="s">
        <v>255</v>
      </c>
      <c r="B89" s="197" t="s">
        <v>336</v>
      </c>
      <c r="C89" s="93">
        <v>0</v>
      </c>
      <c r="D89" s="93">
        <v>0</v>
      </c>
      <c r="E89" s="24">
        <v>0</v>
      </c>
      <c r="F89" s="24">
        <v>179262.6</v>
      </c>
      <c r="G89" s="24">
        <v>0</v>
      </c>
      <c r="H89" s="133">
        <f t="shared" si="57"/>
        <v>0</v>
      </c>
      <c r="I89" s="128">
        <v>0</v>
      </c>
      <c r="J89" s="157">
        <f t="shared" si="60"/>
        <v>0</v>
      </c>
      <c r="K89" s="128">
        <v>0</v>
      </c>
      <c r="L89" s="156">
        <f t="shared" si="7"/>
        <v>-179262.6</v>
      </c>
      <c r="M89" s="203">
        <f t="shared" si="8"/>
        <v>-1</v>
      </c>
    </row>
    <row r="90" spans="1:16" s="17" customFormat="1" ht="69.75" customHeight="1" x14ac:dyDescent="0.2">
      <c r="A90" s="74" t="s">
        <v>321</v>
      </c>
      <c r="B90" s="197" t="s">
        <v>322</v>
      </c>
      <c r="C90" s="93">
        <v>0</v>
      </c>
      <c r="D90" s="93">
        <v>0</v>
      </c>
      <c r="E90" s="24">
        <v>0</v>
      </c>
      <c r="F90" s="24">
        <v>131204.20000000001</v>
      </c>
      <c r="G90" s="24">
        <v>0</v>
      </c>
      <c r="H90" s="133">
        <f t="shared" ref="H90:H92" si="69">G90/Всего_доходов_2003</f>
        <v>0</v>
      </c>
      <c r="I90" s="161">
        <v>0</v>
      </c>
      <c r="J90" s="157">
        <f t="shared" si="60"/>
        <v>0</v>
      </c>
      <c r="K90" s="128">
        <v>0</v>
      </c>
      <c r="L90" s="156">
        <f>G90-F90</f>
        <v>-131204.20000000001</v>
      </c>
      <c r="M90" s="203">
        <f t="shared" si="8"/>
        <v>-1</v>
      </c>
    </row>
    <row r="91" spans="1:16" s="17" customFormat="1" ht="54.75" customHeight="1" x14ac:dyDescent="0.2">
      <c r="A91" s="74" t="s">
        <v>353</v>
      </c>
      <c r="B91" s="197" t="s">
        <v>354</v>
      </c>
      <c r="C91" s="93">
        <v>300000</v>
      </c>
      <c r="D91" s="93">
        <v>300000</v>
      </c>
      <c r="E91" s="24">
        <v>266970</v>
      </c>
      <c r="F91" s="24">
        <v>0</v>
      </c>
      <c r="G91" s="24">
        <v>266970</v>
      </c>
      <c r="H91" s="133">
        <f t="shared" si="69"/>
        <v>0.122</v>
      </c>
      <c r="I91" s="161">
        <f t="shared" si="2"/>
        <v>1</v>
      </c>
      <c r="J91" s="157">
        <f t="shared" si="60"/>
        <v>-33030</v>
      </c>
      <c r="K91" s="128">
        <f t="shared" si="68"/>
        <v>0.89</v>
      </c>
      <c r="L91" s="156">
        <f>G91-F91</f>
        <v>266970</v>
      </c>
      <c r="M91" s="203">
        <v>0</v>
      </c>
    </row>
    <row r="92" spans="1:16" s="17" customFormat="1" ht="54" customHeight="1" x14ac:dyDescent="0.2">
      <c r="A92" s="74" t="s">
        <v>356</v>
      </c>
      <c r="B92" s="197" t="s">
        <v>355</v>
      </c>
      <c r="C92" s="93">
        <v>0</v>
      </c>
      <c r="D92" s="93">
        <v>6357.2</v>
      </c>
      <c r="E92" s="24">
        <v>5021.1000000000004</v>
      </c>
      <c r="F92" s="24">
        <v>0</v>
      </c>
      <c r="G92" s="24">
        <v>5021.1000000000004</v>
      </c>
      <c r="H92" s="133">
        <f t="shared" si="69"/>
        <v>2E-3</v>
      </c>
      <c r="I92" s="161">
        <f t="shared" si="2"/>
        <v>1</v>
      </c>
      <c r="J92" s="157">
        <f t="shared" si="60"/>
        <v>-1336.1</v>
      </c>
      <c r="K92" s="128">
        <f t="shared" si="68"/>
        <v>0.79</v>
      </c>
      <c r="L92" s="156">
        <f>G92-F92</f>
        <v>5021.1000000000004</v>
      </c>
      <c r="M92" s="203">
        <v>0</v>
      </c>
    </row>
    <row r="93" spans="1:16" s="17" customFormat="1" ht="13.5" customHeight="1" x14ac:dyDescent="0.2">
      <c r="A93" s="86" t="s">
        <v>257</v>
      </c>
      <c r="B93" s="198" t="s">
        <v>147</v>
      </c>
      <c r="C93" s="81">
        <f>C94+C97+C99+C115+C118+C122</f>
        <v>466812.3</v>
      </c>
      <c r="D93" s="81">
        <f>D94+D97+D99+D115</f>
        <v>1203744.7</v>
      </c>
      <c r="E93" s="81">
        <f>E94+E97+E99+E115</f>
        <v>700954.8</v>
      </c>
      <c r="F93" s="81">
        <f>F94+F97+F99+F115</f>
        <v>427081.3</v>
      </c>
      <c r="G93" s="81">
        <f>G94+G97+G99+G115</f>
        <v>700954.8</v>
      </c>
      <c r="H93" s="138">
        <f t="shared" si="57"/>
        <v>0.32100000000000001</v>
      </c>
      <c r="I93" s="128">
        <f t="shared" si="2"/>
        <v>1</v>
      </c>
      <c r="J93" s="129">
        <f t="shared" si="60"/>
        <v>-502789.9</v>
      </c>
      <c r="K93" s="128">
        <f t="shared" si="68"/>
        <v>0.58199999999999996</v>
      </c>
      <c r="L93" s="156">
        <f t="shared" si="7"/>
        <v>273873.5</v>
      </c>
      <c r="M93" s="203">
        <f t="shared" si="8"/>
        <v>0.64100000000000001</v>
      </c>
    </row>
    <row r="94" spans="1:16" s="17" customFormat="1" ht="70.5" hidden="1" customHeight="1" x14ac:dyDescent="0.2">
      <c r="A94" s="86" t="s">
        <v>234</v>
      </c>
      <c r="B94" s="184" t="s">
        <v>203</v>
      </c>
      <c r="C94" s="80">
        <f>SUM(C95)</f>
        <v>0</v>
      </c>
      <c r="D94" s="80">
        <f>SUM(D95)</f>
        <v>0</v>
      </c>
      <c r="E94" s="80">
        <f>SUM(E95)</f>
        <v>0</v>
      </c>
      <c r="F94" s="80">
        <f>SUM(F95)</f>
        <v>0</v>
      </c>
      <c r="G94" s="80">
        <f>SUM(G95)</f>
        <v>0</v>
      </c>
      <c r="H94" s="138">
        <f>G94/Всего_доходов_2003</f>
        <v>0</v>
      </c>
      <c r="I94" s="161" t="e">
        <f t="shared" si="2"/>
        <v>#DIV/0!</v>
      </c>
      <c r="J94" s="129">
        <f t="shared" si="60"/>
        <v>0</v>
      </c>
      <c r="K94" s="128" t="e">
        <f t="shared" si="68"/>
        <v>#DIV/0!</v>
      </c>
      <c r="L94" s="156">
        <f t="shared" si="7"/>
        <v>0</v>
      </c>
      <c r="M94" s="203" t="e">
        <f t="shared" si="8"/>
        <v>#DIV/0!</v>
      </c>
    </row>
    <row r="95" spans="1:16" s="17" customFormat="1" ht="75" hidden="1" customHeight="1" x14ac:dyDescent="0.2">
      <c r="A95" s="74" t="s">
        <v>201</v>
      </c>
      <c r="B95" s="183" t="s">
        <v>203</v>
      </c>
      <c r="C95" s="93">
        <v>0</v>
      </c>
      <c r="D95" s="93">
        <v>0</v>
      </c>
      <c r="E95" s="93">
        <v>0</v>
      </c>
      <c r="F95" s="93">
        <v>0</v>
      </c>
      <c r="G95" s="93">
        <v>0</v>
      </c>
      <c r="H95" s="112">
        <f t="shared" ref="H95:H121" si="70">G95/Всего_доходов_2003</f>
        <v>0</v>
      </c>
      <c r="I95" s="161" t="e">
        <f t="shared" si="2"/>
        <v>#DIV/0!</v>
      </c>
      <c r="J95" s="157">
        <f t="shared" si="60"/>
        <v>0</v>
      </c>
      <c r="K95" s="161" t="e">
        <f t="shared" si="68"/>
        <v>#DIV/0!</v>
      </c>
      <c r="L95" s="152">
        <f t="shared" si="7"/>
        <v>0</v>
      </c>
      <c r="M95" s="203" t="e">
        <f t="shared" si="8"/>
        <v>#DIV/0!</v>
      </c>
    </row>
    <row r="96" spans="1:16" s="17" customFormat="1" ht="7.5" hidden="1" customHeight="1" x14ac:dyDescent="0.2">
      <c r="A96" s="74" t="s">
        <v>199</v>
      </c>
      <c r="B96" s="199" t="s">
        <v>154</v>
      </c>
      <c r="C96" s="93">
        <v>0</v>
      </c>
      <c r="D96" s="93">
        <v>0</v>
      </c>
      <c r="E96" s="93">
        <v>0</v>
      </c>
      <c r="F96" s="93">
        <v>0</v>
      </c>
      <c r="G96" s="93">
        <v>0</v>
      </c>
      <c r="H96" s="112">
        <f t="shared" si="70"/>
        <v>0</v>
      </c>
      <c r="I96" s="161" t="e">
        <f t="shared" si="2"/>
        <v>#DIV/0!</v>
      </c>
      <c r="J96" s="157">
        <f t="shared" si="60"/>
        <v>0</v>
      </c>
      <c r="K96" s="161" t="e">
        <f t="shared" si="68"/>
        <v>#DIV/0!</v>
      </c>
      <c r="L96" s="152">
        <f t="shared" si="7"/>
        <v>0</v>
      </c>
      <c r="M96" s="203" t="e">
        <f t="shared" si="8"/>
        <v>#DIV/0!</v>
      </c>
    </row>
    <row r="97" spans="1:13" s="17" customFormat="1" ht="40.5" hidden="1" customHeight="1" x14ac:dyDescent="0.2">
      <c r="A97" s="86" t="s">
        <v>235</v>
      </c>
      <c r="B97" s="200" t="s">
        <v>232</v>
      </c>
      <c r="C97" s="80">
        <f>SUM(C98)</f>
        <v>0</v>
      </c>
      <c r="D97" s="80">
        <f>SUM(D98)</f>
        <v>0</v>
      </c>
      <c r="E97" s="80">
        <f>SUM(E98)</f>
        <v>0</v>
      </c>
      <c r="F97" s="80">
        <f>SUM(F98)</f>
        <v>0</v>
      </c>
      <c r="G97" s="80">
        <f>SUM(G98)</f>
        <v>0</v>
      </c>
      <c r="H97" s="138">
        <f>G97/Всего_доходов_2003</f>
        <v>0</v>
      </c>
      <c r="I97" s="128">
        <v>0</v>
      </c>
      <c r="J97" s="129">
        <f t="shared" si="60"/>
        <v>0</v>
      </c>
      <c r="K97" s="128">
        <v>0</v>
      </c>
      <c r="L97" s="156">
        <f t="shared" si="7"/>
        <v>0</v>
      </c>
      <c r="M97" s="203" t="e">
        <f t="shared" si="8"/>
        <v>#DIV/0!</v>
      </c>
    </row>
    <row r="98" spans="1:13" s="17" customFormat="1" ht="44.25" hidden="1" customHeight="1" x14ac:dyDescent="0.2">
      <c r="A98" s="74" t="s">
        <v>230</v>
      </c>
      <c r="B98" s="199" t="s">
        <v>231</v>
      </c>
      <c r="C98" s="93">
        <v>0</v>
      </c>
      <c r="D98" s="93">
        <v>0</v>
      </c>
      <c r="E98" s="93">
        <v>0</v>
      </c>
      <c r="F98" s="93">
        <v>0</v>
      </c>
      <c r="G98" s="93">
        <v>0</v>
      </c>
      <c r="H98" s="112">
        <f t="shared" ref="H98" si="71">G98/Всего_доходов_2003</f>
        <v>0</v>
      </c>
      <c r="I98" s="161">
        <v>0</v>
      </c>
      <c r="J98" s="157">
        <f t="shared" si="60"/>
        <v>0</v>
      </c>
      <c r="K98" s="128">
        <v>0</v>
      </c>
      <c r="L98" s="156">
        <f t="shared" si="7"/>
        <v>0</v>
      </c>
      <c r="M98" s="203" t="e">
        <f t="shared" si="8"/>
        <v>#DIV/0!</v>
      </c>
    </row>
    <row r="99" spans="1:13" s="17" customFormat="1" ht="14.25" customHeight="1" x14ac:dyDescent="0.2">
      <c r="A99" s="86" t="s">
        <v>236</v>
      </c>
      <c r="B99" s="200" t="s">
        <v>233</v>
      </c>
      <c r="C99" s="80">
        <f>SUM(C100:C111)</f>
        <v>466812.3</v>
      </c>
      <c r="D99" s="80">
        <f>SUM(D100:D114)</f>
        <v>1203744.7</v>
      </c>
      <c r="E99" s="80">
        <f>SUM(E100:E113)</f>
        <v>700954.8</v>
      </c>
      <c r="F99" s="80">
        <f t="shared" ref="F99" si="72">SUM(F100:F113)</f>
        <v>427081.3</v>
      </c>
      <c r="G99" s="80">
        <f>SUM(G100:G113)</f>
        <v>700954.8</v>
      </c>
      <c r="H99" s="138">
        <f>G99/Всего_доходов_2003</f>
        <v>0.32100000000000001</v>
      </c>
      <c r="I99" s="128">
        <f t="shared" ref="I99" si="73">G99/E99</f>
        <v>1</v>
      </c>
      <c r="J99" s="129">
        <f t="shared" si="60"/>
        <v>-502789.9</v>
      </c>
      <c r="K99" s="128">
        <f t="shared" ref="K99:K104" si="74">G99/D99</f>
        <v>0.58199999999999996</v>
      </c>
      <c r="L99" s="156">
        <f t="shared" si="7"/>
        <v>273873.5</v>
      </c>
      <c r="M99" s="203">
        <f t="shared" si="8"/>
        <v>0.64100000000000001</v>
      </c>
    </row>
    <row r="100" spans="1:13" s="17" customFormat="1" ht="84" customHeight="1" x14ac:dyDescent="0.2">
      <c r="A100" s="74" t="s">
        <v>200</v>
      </c>
      <c r="B100" s="245" t="s">
        <v>404</v>
      </c>
      <c r="C100" s="93">
        <v>54032.2</v>
      </c>
      <c r="D100" s="93">
        <v>54032.2</v>
      </c>
      <c r="E100" s="24">
        <v>36021.5</v>
      </c>
      <c r="F100" s="24">
        <v>33047.199999999997</v>
      </c>
      <c r="G100" s="24">
        <v>36021.5</v>
      </c>
      <c r="H100" s="112">
        <f t="shared" si="70"/>
        <v>1.7000000000000001E-2</v>
      </c>
      <c r="I100" s="161">
        <f t="shared" si="2"/>
        <v>1</v>
      </c>
      <c r="J100" s="157">
        <f t="shared" si="60"/>
        <v>-18010.7</v>
      </c>
      <c r="K100" s="128">
        <f t="shared" si="74"/>
        <v>0.66700000000000004</v>
      </c>
      <c r="L100" s="156">
        <f t="shared" si="7"/>
        <v>2974.3</v>
      </c>
      <c r="M100" s="203">
        <f t="shared" ref="M100:M127" si="75">G100/F100-1</f>
        <v>0.09</v>
      </c>
    </row>
    <row r="101" spans="1:13" s="17" customFormat="1" ht="47.25" hidden="1" customHeight="1" x14ac:dyDescent="0.25">
      <c r="A101" s="74" t="s">
        <v>186</v>
      </c>
      <c r="B101" s="244" t="s">
        <v>185</v>
      </c>
      <c r="C101" s="93">
        <v>0</v>
      </c>
      <c r="D101" s="93">
        <v>0</v>
      </c>
      <c r="E101" s="24">
        <v>0</v>
      </c>
      <c r="F101" s="24">
        <v>0</v>
      </c>
      <c r="G101" s="24">
        <v>0</v>
      </c>
      <c r="H101" s="112">
        <f t="shared" si="70"/>
        <v>0</v>
      </c>
      <c r="I101" s="161" t="e">
        <f t="shared" si="2"/>
        <v>#DIV/0!</v>
      </c>
      <c r="J101" s="157">
        <f t="shared" si="60"/>
        <v>0</v>
      </c>
      <c r="K101" s="128" t="e">
        <f t="shared" si="74"/>
        <v>#DIV/0!</v>
      </c>
      <c r="L101" s="156">
        <f t="shared" si="7"/>
        <v>0</v>
      </c>
      <c r="M101" s="203" t="e">
        <f t="shared" si="75"/>
        <v>#DIV/0!</v>
      </c>
    </row>
    <row r="102" spans="1:13" s="17" customFormat="1" ht="156.75" customHeight="1" x14ac:dyDescent="0.2">
      <c r="A102" s="74" t="s">
        <v>221</v>
      </c>
      <c r="B102" s="245" t="s">
        <v>405</v>
      </c>
      <c r="C102" s="93">
        <v>273861.5</v>
      </c>
      <c r="D102" s="93">
        <v>459225.2</v>
      </c>
      <c r="E102" s="24">
        <v>185367.7</v>
      </c>
      <c r="F102" s="24">
        <v>166292.9</v>
      </c>
      <c r="G102" s="24">
        <v>185367.7</v>
      </c>
      <c r="H102" s="112">
        <f t="shared" ref="H102" si="76">G102/Всего_доходов_2003</f>
        <v>8.5000000000000006E-2</v>
      </c>
      <c r="I102" s="161">
        <f t="shared" si="2"/>
        <v>1</v>
      </c>
      <c r="J102" s="157">
        <f t="shared" si="60"/>
        <v>-273857.5</v>
      </c>
      <c r="K102" s="128">
        <f t="shared" si="74"/>
        <v>0.40400000000000003</v>
      </c>
      <c r="L102" s="156">
        <f t="shared" si="7"/>
        <v>19074.8</v>
      </c>
      <c r="M102" s="203">
        <f t="shared" si="75"/>
        <v>0.115</v>
      </c>
    </row>
    <row r="103" spans="1:13" s="17" customFormat="1" ht="120.75" hidden="1" customHeight="1" x14ac:dyDescent="0.2">
      <c r="A103" s="74" t="s">
        <v>271</v>
      </c>
      <c r="B103" s="246" t="s">
        <v>308</v>
      </c>
      <c r="C103" s="93">
        <v>0</v>
      </c>
      <c r="D103" s="93">
        <v>0</v>
      </c>
      <c r="E103" s="24">
        <v>0</v>
      </c>
      <c r="F103" s="24">
        <v>0</v>
      </c>
      <c r="G103" s="24">
        <v>0</v>
      </c>
      <c r="H103" s="112">
        <f t="shared" ref="H103:H104" si="77">G103/Всего_доходов_2003</f>
        <v>0</v>
      </c>
      <c r="I103" s="161" t="e">
        <f t="shared" si="2"/>
        <v>#DIV/0!</v>
      </c>
      <c r="J103" s="157">
        <f t="shared" si="60"/>
        <v>0</v>
      </c>
      <c r="K103" s="128" t="e">
        <f t="shared" si="74"/>
        <v>#DIV/0!</v>
      </c>
      <c r="L103" s="156">
        <f t="shared" si="7"/>
        <v>0</v>
      </c>
      <c r="M103" s="203" t="e">
        <f t="shared" si="75"/>
        <v>#DIV/0!</v>
      </c>
    </row>
    <row r="104" spans="1:13" s="17" customFormat="1" ht="41.25" customHeight="1" x14ac:dyDescent="0.2">
      <c r="A104" s="230" t="s">
        <v>272</v>
      </c>
      <c r="B104" s="247" t="s">
        <v>278</v>
      </c>
      <c r="C104" s="217">
        <v>0</v>
      </c>
      <c r="D104" s="93">
        <v>10664</v>
      </c>
      <c r="E104" s="24">
        <v>6901.8</v>
      </c>
      <c r="F104" s="24">
        <v>29592.7</v>
      </c>
      <c r="G104" s="24">
        <v>6901.8</v>
      </c>
      <c r="H104" s="112">
        <f t="shared" si="77"/>
        <v>3.0000000000000001E-3</v>
      </c>
      <c r="I104" s="161">
        <f t="shared" si="2"/>
        <v>1</v>
      </c>
      <c r="J104" s="157">
        <f t="shared" si="60"/>
        <v>-3762.2</v>
      </c>
      <c r="K104" s="128">
        <f t="shared" si="74"/>
        <v>0.64700000000000002</v>
      </c>
      <c r="L104" s="156">
        <f t="shared" si="7"/>
        <v>-22690.9</v>
      </c>
      <c r="M104" s="203">
        <f t="shared" si="75"/>
        <v>-0.76700000000000002</v>
      </c>
    </row>
    <row r="105" spans="1:13" s="17" customFormat="1" ht="81" x14ac:dyDescent="0.2">
      <c r="A105" s="74" t="s">
        <v>323</v>
      </c>
      <c r="B105" s="247" t="s">
        <v>406</v>
      </c>
      <c r="C105" s="93">
        <v>6846.6</v>
      </c>
      <c r="D105" s="93">
        <v>6872.3</v>
      </c>
      <c r="E105" s="24">
        <v>6872.3</v>
      </c>
      <c r="F105" s="24">
        <v>0</v>
      </c>
      <c r="G105" s="24">
        <v>6872.3</v>
      </c>
      <c r="H105" s="112">
        <f t="shared" ref="H105" si="78">G105/Всего_доходов_2003</f>
        <v>3.0000000000000001E-3</v>
      </c>
      <c r="I105" s="161">
        <f t="shared" si="2"/>
        <v>1</v>
      </c>
      <c r="J105" s="157">
        <f t="shared" ref="J105" si="79">G105-D105</f>
        <v>0</v>
      </c>
      <c r="K105" s="128">
        <f t="shared" ref="K105:K108" si="80">G105/D105</f>
        <v>1</v>
      </c>
      <c r="L105" s="156">
        <f t="shared" ref="L105" si="81">G105-F105</f>
        <v>6872.3</v>
      </c>
      <c r="M105" s="203">
        <v>0</v>
      </c>
    </row>
    <row r="106" spans="1:13" s="17" customFormat="1" ht="176.25" customHeight="1" x14ac:dyDescent="0.2">
      <c r="A106" s="74" t="s">
        <v>309</v>
      </c>
      <c r="B106" s="247" t="s">
        <v>407</v>
      </c>
      <c r="C106" s="93">
        <v>112072</v>
      </c>
      <c r="D106" s="93">
        <v>115139.4</v>
      </c>
      <c r="E106" s="24">
        <v>55244.5</v>
      </c>
      <c r="F106" s="24">
        <v>26503.599999999999</v>
      </c>
      <c r="G106" s="24">
        <v>55244.5</v>
      </c>
      <c r="H106" s="112">
        <f t="shared" ref="H106:H107" si="82">G106/Всего_доходов_2003</f>
        <v>2.5000000000000001E-2</v>
      </c>
      <c r="I106" s="161">
        <f t="shared" si="2"/>
        <v>1</v>
      </c>
      <c r="J106" s="157">
        <f t="shared" si="60"/>
        <v>-59894.9</v>
      </c>
      <c r="K106" s="128">
        <f t="shared" si="80"/>
        <v>0.48</v>
      </c>
      <c r="L106" s="156">
        <f t="shared" si="7"/>
        <v>28740.9</v>
      </c>
      <c r="M106" s="203">
        <f t="shared" si="75"/>
        <v>1.0840000000000001</v>
      </c>
    </row>
    <row r="107" spans="1:13" s="17" customFormat="1" ht="81" customHeight="1" x14ac:dyDescent="0.2">
      <c r="A107" s="14" t="s">
        <v>337</v>
      </c>
      <c r="B107" s="231" t="s">
        <v>338</v>
      </c>
      <c r="C107" s="93">
        <v>0</v>
      </c>
      <c r="D107" s="93">
        <v>0</v>
      </c>
      <c r="E107" s="24">
        <v>0</v>
      </c>
      <c r="F107" s="24">
        <v>1197.3</v>
      </c>
      <c r="G107" s="24">
        <v>0</v>
      </c>
      <c r="H107" s="112">
        <f t="shared" si="82"/>
        <v>0</v>
      </c>
      <c r="I107" s="161">
        <v>0</v>
      </c>
      <c r="J107" s="157">
        <f t="shared" si="60"/>
        <v>0</v>
      </c>
      <c r="K107" s="128">
        <v>0</v>
      </c>
      <c r="L107" s="156">
        <f t="shared" si="7"/>
        <v>-1197.3</v>
      </c>
      <c r="M107" s="203">
        <f t="shared" si="75"/>
        <v>-1</v>
      </c>
    </row>
    <row r="108" spans="1:13" s="17" customFormat="1" ht="40.5" customHeight="1" x14ac:dyDescent="0.2">
      <c r="A108" s="74" t="s">
        <v>324</v>
      </c>
      <c r="B108" s="231" t="s">
        <v>325</v>
      </c>
      <c r="C108" s="93">
        <v>20000</v>
      </c>
      <c r="D108" s="93">
        <v>70000</v>
      </c>
      <c r="E108" s="24">
        <v>24142.3</v>
      </c>
      <c r="F108" s="24">
        <v>127409.9</v>
      </c>
      <c r="G108" s="24">
        <v>24142.3</v>
      </c>
      <c r="H108" s="112">
        <f t="shared" ref="H108" si="83">G108/Всего_доходов_2003</f>
        <v>1.0999999999999999E-2</v>
      </c>
      <c r="I108" s="161">
        <f t="shared" si="2"/>
        <v>1</v>
      </c>
      <c r="J108" s="157">
        <f t="shared" ref="J108" si="84">G108-D108</f>
        <v>-45857.7</v>
      </c>
      <c r="K108" s="128">
        <f t="shared" si="80"/>
        <v>0.34499999999999997</v>
      </c>
      <c r="L108" s="156">
        <f t="shared" ref="L108" si="85">G108-F108</f>
        <v>-103267.6</v>
      </c>
      <c r="M108" s="203">
        <f t="shared" si="75"/>
        <v>-0.81100000000000005</v>
      </c>
    </row>
    <row r="109" spans="1:13" s="17" customFormat="1" ht="40.5" customHeight="1" x14ac:dyDescent="0.2">
      <c r="A109" s="14" t="s">
        <v>339</v>
      </c>
      <c r="B109" s="225" t="s">
        <v>340</v>
      </c>
      <c r="C109" s="93">
        <v>0</v>
      </c>
      <c r="D109" s="93">
        <v>0</v>
      </c>
      <c r="E109" s="24">
        <v>0</v>
      </c>
      <c r="F109" s="24">
        <v>2380</v>
      </c>
      <c r="G109" s="24">
        <v>0</v>
      </c>
      <c r="H109" s="112">
        <f t="shared" ref="H109" si="86">G109/Всего_доходов_2003</f>
        <v>0</v>
      </c>
      <c r="I109" s="161">
        <v>0</v>
      </c>
      <c r="J109" s="157">
        <f t="shared" ref="J109" si="87">G109-D109</f>
        <v>0</v>
      </c>
      <c r="K109" s="128">
        <v>0</v>
      </c>
      <c r="L109" s="156">
        <f t="shared" ref="L109" si="88">G109-F109</f>
        <v>-2380</v>
      </c>
      <c r="M109" s="203">
        <f t="shared" si="75"/>
        <v>-1</v>
      </c>
    </row>
    <row r="110" spans="1:13" s="17" customFormat="1" ht="58.5" hidden="1" customHeight="1" x14ac:dyDescent="0.2">
      <c r="A110" s="74" t="s">
        <v>268</v>
      </c>
      <c r="B110" s="199" t="s">
        <v>258</v>
      </c>
      <c r="C110" s="93">
        <v>0</v>
      </c>
      <c r="D110" s="93">
        <v>0</v>
      </c>
      <c r="E110" s="24">
        <v>0</v>
      </c>
      <c r="F110" s="24">
        <v>0</v>
      </c>
      <c r="G110" s="24">
        <v>0</v>
      </c>
      <c r="H110" s="133">
        <f t="shared" si="70"/>
        <v>0</v>
      </c>
      <c r="I110" s="161">
        <v>0</v>
      </c>
      <c r="J110" s="157">
        <f t="shared" si="60"/>
        <v>0</v>
      </c>
      <c r="K110" s="128">
        <v>0</v>
      </c>
      <c r="L110" s="156">
        <f>G110-F110</f>
        <v>0</v>
      </c>
      <c r="M110" s="203" t="e">
        <f t="shared" si="75"/>
        <v>#DIV/0!</v>
      </c>
    </row>
    <row r="111" spans="1:13" s="16" customFormat="1" ht="72.75" customHeight="1" x14ac:dyDescent="0.2">
      <c r="A111" s="74" t="s">
        <v>273</v>
      </c>
      <c r="B111" s="222" t="s">
        <v>279</v>
      </c>
      <c r="C111" s="93">
        <v>0</v>
      </c>
      <c r="D111" s="93">
        <v>7585.5</v>
      </c>
      <c r="E111" s="24">
        <v>7585.5</v>
      </c>
      <c r="F111" s="24">
        <v>40657.699999999997</v>
      </c>
      <c r="G111" s="24">
        <v>7585.5</v>
      </c>
      <c r="H111" s="112">
        <f t="shared" si="70"/>
        <v>3.0000000000000001E-3</v>
      </c>
      <c r="I111" s="161">
        <f t="shared" si="2"/>
        <v>1</v>
      </c>
      <c r="J111" s="157">
        <f t="shared" si="60"/>
        <v>0</v>
      </c>
      <c r="K111" s="128">
        <f t="shared" ref="K111:K126" si="89">G111/D111</f>
        <v>1</v>
      </c>
      <c r="L111" s="156">
        <f t="shared" si="7"/>
        <v>-33072.199999999997</v>
      </c>
      <c r="M111" s="203">
        <f t="shared" si="75"/>
        <v>-0.81299999999999994</v>
      </c>
    </row>
    <row r="112" spans="1:13" s="16" customFormat="1" ht="57" customHeight="1" x14ac:dyDescent="0.2">
      <c r="A112" s="74" t="s">
        <v>368</v>
      </c>
      <c r="B112" s="222" t="s">
        <v>370</v>
      </c>
      <c r="C112" s="93">
        <v>0</v>
      </c>
      <c r="D112" s="93">
        <v>300000</v>
      </c>
      <c r="E112" s="24">
        <v>300000</v>
      </c>
      <c r="F112" s="24">
        <v>0</v>
      </c>
      <c r="G112" s="24">
        <v>300000</v>
      </c>
      <c r="H112" s="112">
        <f t="shared" si="70"/>
        <v>0.13700000000000001</v>
      </c>
      <c r="I112" s="161">
        <f t="shared" si="2"/>
        <v>1</v>
      </c>
      <c r="J112" s="157">
        <f t="shared" si="60"/>
        <v>0</v>
      </c>
      <c r="K112" s="128">
        <f t="shared" si="89"/>
        <v>1</v>
      </c>
      <c r="L112" s="156">
        <f t="shared" si="7"/>
        <v>300000</v>
      </c>
      <c r="M112" s="203">
        <v>0</v>
      </c>
    </row>
    <row r="113" spans="1:13" s="16" customFormat="1" ht="53.25" customHeight="1" x14ac:dyDescent="0.2">
      <c r="A113" s="74" t="s">
        <v>369</v>
      </c>
      <c r="B113" s="222" t="s">
        <v>371</v>
      </c>
      <c r="C113" s="93">
        <v>0</v>
      </c>
      <c r="D113" s="93">
        <v>180000</v>
      </c>
      <c r="E113" s="24">
        <v>78819.199999999997</v>
      </c>
      <c r="F113" s="24">
        <v>0</v>
      </c>
      <c r="G113" s="24">
        <v>78819.199999999997</v>
      </c>
      <c r="H113" s="112">
        <f t="shared" si="70"/>
        <v>3.5999999999999997E-2</v>
      </c>
      <c r="I113" s="161">
        <f>G113/E113</f>
        <v>1</v>
      </c>
      <c r="J113" s="157">
        <f t="shared" si="60"/>
        <v>-101180.8</v>
      </c>
      <c r="K113" s="128">
        <f t="shared" si="89"/>
        <v>0.438</v>
      </c>
      <c r="L113" s="156">
        <f t="shared" si="7"/>
        <v>78819.199999999997</v>
      </c>
      <c r="M113" s="203">
        <v>0</v>
      </c>
    </row>
    <row r="114" spans="1:13" s="16" customFormat="1" ht="69.75" customHeight="1" x14ac:dyDescent="0.2">
      <c r="A114" s="74" t="s">
        <v>420</v>
      </c>
      <c r="B114" s="245" t="s">
        <v>421</v>
      </c>
      <c r="C114" s="93">
        <v>0</v>
      </c>
      <c r="D114" s="93">
        <v>226.1</v>
      </c>
      <c r="E114" s="24">
        <v>0</v>
      </c>
      <c r="F114" s="24">
        <v>0</v>
      </c>
      <c r="G114" s="24">
        <v>0</v>
      </c>
      <c r="H114" s="112">
        <f t="shared" si="70"/>
        <v>0</v>
      </c>
      <c r="I114" s="161">
        <v>0</v>
      </c>
      <c r="J114" s="157">
        <f t="shared" si="60"/>
        <v>-226.1</v>
      </c>
      <c r="K114" s="128">
        <f t="shared" si="89"/>
        <v>0</v>
      </c>
      <c r="L114" s="156">
        <f t="shared" si="7"/>
        <v>0</v>
      </c>
      <c r="M114" s="203">
        <v>0</v>
      </c>
    </row>
    <row r="115" spans="1:13" s="16" customFormat="1" ht="27" hidden="1" customHeight="1" x14ac:dyDescent="0.2">
      <c r="A115" s="43" t="s">
        <v>170</v>
      </c>
      <c r="B115" s="38" t="s">
        <v>169</v>
      </c>
      <c r="C115" s="81">
        <f>C116+C117</f>
        <v>0</v>
      </c>
      <c r="D115" s="81">
        <f t="shared" ref="D115:G115" si="90">D116+D117</f>
        <v>0</v>
      </c>
      <c r="E115" s="81">
        <f t="shared" si="90"/>
        <v>0</v>
      </c>
      <c r="F115" s="81">
        <f t="shared" si="90"/>
        <v>0</v>
      </c>
      <c r="G115" s="81">
        <f t="shared" si="90"/>
        <v>0</v>
      </c>
      <c r="H115" s="81">
        <f t="shared" si="70"/>
        <v>0</v>
      </c>
      <c r="I115" s="161" t="e">
        <f t="shared" si="2"/>
        <v>#DIV/0!</v>
      </c>
      <c r="J115" s="129">
        <f t="shared" si="60"/>
        <v>0</v>
      </c>
      <c r="K115" s="128" t="e">
        <f t="shared" si="89"/>
        <v>#DIV/0!</v>
      </c>
      <c r="L115" s="156">
        <f t="shared" si="7"/>
        <v>0</v>
      </c>
      <c r="M115" s="203" t="e">
        <f t="shared" ref="M115:M117" si="91">G115/F115-1</f>
        <v>#DIV/0!</v>
      </c>
    </row>
    <row r="116" spans="1:13" s="16" customFormat="1" ht="27" hidden="1" customHeight="1" x14ac:dyDescent="0.2">
      <c r="A116" s="147" t="s">
        <v>187</v>
      </c>
      <c r="B116" s="148" t="s">
        <v>168</v>
      </c>
      <c r="C116" s="93">
        <v>0</v>
      </c>
      <c r="D116" s="93">
        <v>0</v>
      </c>
      <c r="E116" s="24">
        <v>0</v>
      </c>
      <c r="F116" s="93">
        <v>0</v>
      </c>
      <c r="G116" s="93">
        <v>0</v>
      </c>
      <c r="H116" s="133">
        <f t="shared" si="70"/>
        <v>0</v>
      </c>
      <c r="I116" s="161" t="e">
        <f t="shared" si="2"/>
        <v>#DIV/0!</v>
      </c>
      <c r="J116" s="157">
        <f t="shared" si="60"/>
        <v>0</v>
      </c>
      <c r="K116" s="128" t="e">
        <f t="shared" si="89"/>
        <v>#DIV/0!</v>
      </c>
      <c r="L116" s="156">
        <f t="shared" si="7"/>
        <v>0</v>
      </c>
      <c r="M116" s="203" t="e">
        <f t="shared" si="91"/>
        <v>#DIV/0!</v>
      </c>
    </row>
    <row r="117" spans="1:13" s="16" customFormat="1" ht="27" hidden="1" x14ac:dyDescent="0.2">
      <c r="A117" s="147" t="s">
        <v>171</v>
      </c>
      <c r="B117" s="148" t="s">
        <v>168</v>
      </c>
      <c r="C117" s="93">
        <v>0</v>
      </c>
      <c r="D117" s="93">
        <v>0</v>
      </c>
      <c r="E117" s="24">
        <v>0</v>
      </c>
      <c r="F117" s="93">
        <v>0</v>
      </c>
      <c r="G117" s="93">
        <v>0</v>
      </c>
      <c r="H117" s="133">
        <f t="shared" si="70"/>
        <v>0</v>
      </c>
      <c r="I117" s="161" t="e">
        <f t="shared" si="2"/>
        <v>#DIV/0!</v>
      </c>
      <c r="J117" s="157">
        <f t="shared" si="60"/>
        <v>0</v>
      </c>
      <c r="K117" s="128" t="e">
        <f t="shared" si="89"/>
        <v>#DIV/0!</v>
      </c>
      <c r="L117" s="156">
        <f t="shared" si="7"/>
        <v>0</v>
      </c>
      <c r="M117" s="203" t="e">
        <f t="shared" si="91"/>
        <v>#DIV/0!</v>
      </c>
    </row>
    <row r="118" spans="1:13" s="16" customFormat="1" ht="54.75" customHeight="1" x14ac:dyDescent="0.2">
      <c r="A118" s="43" t="s">
        <v>227</v>
      </c>
      <c r="B118" s="38" t="s">
        <v>226</v>
      </c>
      <c r="C118" s="81">
        <f>C120+C119+C121</f>
        <v>0</v>
      </c>
      <c r="D118" s="81">
        <f>D120+D121+D119</f>
        <v>9830.6</v>
      </c>
      <c r="E118" s="81">
        <f t="shared" ref="E118:G118" si="92">E120+E121+E119</f>
        <v>9830.6</v>
      </c>
      <c r="F118" s="81">
        <f t="shared" si="92"/>
        <v>1039.8</v>
      </c>
      <c r="G118" s="81">
        <f t="shared" si="92"/>
        <v>9830.6</v>
      </c>
      <c r="H118" s="138">
        <f>G118/Всего_доходов_2003</f>
        <v>5.0000000000000001E-3</v>
      </c>
      <c r="I118" s="128">
        <f t="shared" si="2"/>
        <v>1</v>
      </c>
      <c r="J118" s="144">
        <f t="shared" si="60"/>
        <v>0</v>
      </c>
      <c r="K118" s="128">
        <f t="shared" si="89"/>
        <v>1</v>
      </c>
      <c r="L118" s="156">
        <f t="shared" si="7"/>
        <v>8790.7999999999993</v>
      </c>
      <c r="M118" s="203">
        <f>G118/F118-1</f>
        <v>8.4540000000000006</v>
      </c>
    </row>
    <row r="119" spans="1:13" s="16" customFormat="1" ht="30" customHeight="1" x14ac:dyDescent="0.2">
      <c r="A119" s="41" t="s">
        <v>399</v>
      </c>
      <c r="B119" s="42" t="s">
        <v>400</v>
      </c>
      <c r="C119" s="24">
        <v>0</v>
      </c>
      <c r="D119" s="24">
        <v>26</v>
      </c>
      <c r="E119" s="24">
        <v>26</v>
      </c>
      <c r="F119" s="24">
        <v>0</v>
      </c>
      <c r="G119" s="24">
        <v>26</v>
      </c>
      <c r="H119" s="112">
        <f>G119/Всего_доходов_2003</f>
        <v>0</v>
      </c>
      <c r="I119" s="161">
        <f t="shared" si="2"/>
        <v>1</v>
      </c>
      <c r="J119" s="143">
        <f t="shared" si="60"/>
        <v>0</v>
      </c>
      <c r="K119" s="128">
        <f t="shared" si="89"/>
        <v>1</v>
      </c>
      <c r="L119" s="156">
        <f t="shared" si="7"/>
        <v>26</v>
      </c>
      <c r="M119" s="203">
        <v>0</v>
      </c>
    </row>
    <row r="120" spans="1:13" s="16" customFormat="1" ht="26.25" customHeight="1" x14ac:dyDescent="0.2">
      <c r="A120" s="41" t="s">
        <v>222</v>
      </c>
      <c r="B120" s="42" t="s">
        <v>223</v>
      </c>
      <c r="C120" s="93">
        <v>0</v>
      </c>
      <c r="D120" s="93">
        <v>43.6</v>
      </c>
      <c r="E120" s="24">
        <v>43.6</v>
      </c>
      <c r="F120" s="93">
        <v>1039.7</v>
      </c>
      <c r="G120" s="93">
        <v>43.6</v>
      </c>
      <c r="H120" s="133">
        <f>G120/Всего_доходов_2003</f>
        <v>0</v>
      </c>
      <c r="I120" s="161">
        <f t="shared" si="2"/>
        <v>1</v>
      </c>
      <c r="J120" s="143">
        <f t="shared" si="60"/>
        <v>0</v>
      </c>
      <c r="K120" s="128">
        <f t="shared" si="89"/>
        <v>1</v>
      </c>
      <c r="L120" s="156">
        <f t="shared" si="7"/>
        <v>-996.1</v>
      </c>
      <c r="M120" s="203">
        <f>G120/F120-1</f>
        <v>-0.95799999999999996</v>
      </c>
    </row>
    <row r="121" spans="1:13" s="16" customFormat="1" ht="54" customHeight="1" x14ac:dyDescent="0.2">
      <c r="A121" s="210" t="s">
        <v>280</v>
      </c>
      <c r="B121" s="42" t="s">
        <v>281</v>
      </c>
      <c r="C121" s="93">
        <v>0</v>
      </c>
      <c r="D121" s="93">
        <v>9761</v>
      </c>
      <c r="E121" s="24">
        <v>9761</v>
      </c>
      <c r="F121" s="93">
        <v>0.1</v>
      </c>
      <c r="G121" s="93">
        <v>9761</v>
      </c>
      <c r="H121" s="133">
        <f t="shared" si="70"/>
        <v>4.0000000000000001E-3</v>
      </c>
      <c r="I121" s="161">
        <f t="shared" ref="I121" si="93">G121/E121</f>
        <v>1</v>
      </c>
      <c r="J121" s="143">
        <f t="shared" si="60"/>
        <v>0</v>
      </c>
      <c r="K121" s="128">
        <f t="shared" si="89"/>
        <v>1</v>
      </c>
      <c r="L121" s="156">
        <f t="shared" si="7"/>
        <v>9760.9</v>
      </c>
      <c r="M121" s="203">
        <f t="shared" ref="M121" si="94">G121/F121-1</f>
        <v>97609</v>
      </c>
    </row>
    <row r="122" spans="1:13" s="16" customFormat="1" ht="45" customHeight="1" x14ac:dyDescent="0.2">
      <c r="A122" s="43" t="s">
        <v>228</v>
      </c>
      <c r="B122" s="38" t="s">
        <v>229</v>
      </c>
      <c r="C122" s="81">
        <f>C125+C123+C124+C126+C127</f>
        <v>0</v>
      </c>
      <c r="D122" s="81">
        <f>D125+D124+D127+D126+D123</f>
        <v>-54084.4</v>
      </c>
      <c r="E122" s="81">
        <f t="shared" ref="E122:G122" si="95">E125+E124+E127+E126+E123</f>
        <v>-54084.4</v>
      </c>
      <c r="F122" s="81">
        <f t="shared" si="95"/>
        <v>-23836.2</v>
      </c>
      <c r="G122" s="81">
        <f t="shared" si="95"/>
        <v>-54084.4</v>
      </c>
      <c r="H122" s="138">
        <f>G122/Всего_доходов_2003</f>
        <v>-2.5000000000000001E-2</v>
      </c>
      <c r="I122" s="128">
        <f t="shared" si="2"/>
        <v>1</v>
      </c>
      <c r="J122" s="144">
        <f t="shared" si="60"/>
        <v>0</v>
      </c>
      <c r="K122" s="128">
        <f>G122/D122</f>
        <v>1</v>
      </c>
      <c r="L122" s="156">
        <f t="shared" si="7"/>
        <v>-30248.2</v>
      </c>
      <c r="M122" s="203">
        <f t="shared" si="75"/>
        <v>1.2689999999999999</v>
      </c>
    </row>
    <row r="123" spans="1:13" s="16" customFormat="1" ht="42" customHeight="1" x14ac:dyDescent="0.2">
      <c r="A123" s="41" t="s">
        <v>401</v>
      </c>
      <c r="B123" s="42" t="s">
        <v>402</v>
      </c>
      <c r="C123" s="24">
        <v>0</v>
      </c>
      <c r="D123" s="24">
        <v>-43.6</v>
      </c>
      <c r="E123" s="24">
        <v>-43.6</v>
      </c>
      <c r="F123" s="24">
        <v>0</v>
      </c>
      <c r="G123" s="24">
        <v>-43.6</v>
      </c>
      <c r="H123" s="112">
        <f>G123/Всего_доходов_2003</f>
        <v>0</v>
      </c>
      <c r="I123" s="161">
        <f t="shared" si="2"/>
        <v>1</v>
      </c>
      <c r="J123" s="143">
        <f t="shared" si="60"/>
        <v>0</v>
      </c>
      <c r="K123" s="128">
        <f>G123/D123</f>
        <v>1</v>
      </c>
      <c r="L123" s="156">
        <f t="shared" si="7"/>
        <v>-43.6</v>
      </c>
      <c r="M123" s="203">
        <v>0</v>
      </c>
    </row>
    <row r="124" spans="1:13" s="16" customFormat="1" ht="120.75" customHeight="1" x14ac:dyDescent="0.2">
      <c r="A124" s="41" t="s">
        <v>310</v>
      </c>
      <c r="B124" s="228" t="s">
        <v>311</v>
      </c>
      <c r="C124" s="24">
        <v>0</v>
      </c>
      <c r="D124" s="24">
        <v>0</v>
      </c>
      <c r="E124" s="24">
        <v>0</v>
      </c>
      <c r="F124" s="24">
        <v>-1039.7</v>
      </c>
      <c r="G124" s="24">
        <v>0</v>
      </c>
      <c r="H124" s="112">
        <f t="shared" ref="H124" si="96">G124/Всего_доходов_2003</f>
        <v>0</v>
      </c>
      <c r="I124" s="161">
        <v>0</v>
      </c>
      <c r="J124" s="143">
        <f t="shared" si="60"/>
        <v>0</v>
      </c>
      <c r="K124" s="128">
        <v>0</v>
      </c>
      <c r="L124" s="156">
        <f t="shared" si="7"/>
        <v>1039.7</v>
      </c>
      <c r="M124" s="203">
        <f t="shared" si="75"/>
        <v>-1</v>
      </c>
    </row>
    <row r="125" spans="1:13" s="16" customFormat="1" ht="67.5" hidden="1" customHeight="1" x14ac:dyDescent="0.2">
      <c r="A125" s="74" t="s">
        <v>225</v>
      </c>
      <c r="B125" s="201" t="s">
        <v>224</v>
      </c>
      <c r="C125" s="93">
        <v>0</v>
      </c>
      <c r="D125" s="93">
        <v>0</v>
      </c>
      <c r="E125" s="24">
        <v>0</v>
      </c>
      <c r="F125" s="93">
        <v>0</v>
      </c>
      <c r="G125" s="93">
        <v>0</v>
      </c>
      <c r="H125" s="133">
        <f>G125/Всего_доходов_2003</f>
        <v>0</v>
      </c>
      <c r="I125" s="161" t="e">
        <f t="shared" si="2"/>
        <v>#DIV/0!</v>
      </c>
      <c r="J125" s="143">
        <f t="shared" si="60"/>
        <v>0</v>
      </c>
      <c r="K125" s="128" t="e">
        <f t="shared" si="89"/>
        <v>#DIV/0!</v>
      </c>
      <c r="L125" s="156">
        <f t="shared" si="7"/>
        <v>0</v>
      </c>
      <c r="M125" s="203" t="e">
        <f t="shared" si="75"/>
        <v>#DIV/0!</v>
      </c>
    </row>
    <row r="126" spans="1:13" s="16" customFormat="1" ht="56.25" customHeight="1" x14ac:dyDescent="0.2">
      <c r="A126" s="235" t="s">
        <v>341</v>
      </c>
      <c r="B126" s="42" t="s">
        <v>342</v>
      </c>
      <c r="C126" s="93">
        <v>0</v>
      </c>
      <c r="D126" s="93">
        <v>-1600.3</v>
      </c>
      <c r="E126" s="24">
        <v>-1600.3</v>
      </c>
      <c r="F126" s="93">
        <v>0</v>
      </c>
      <c r="G126" s="93">
        <v>-1600.3</v>
      </c>
      <c r="H126" s="133">
        <f t="shared" ref="H126" si="97">G126/Всего_доходов_2003</f>
        <v>-1E-3</v>
      </c>
      <c r="I126" s="161">
        <f t="shared" si="2"/>
        <v>1</v>
      </c>
      <c r="J126" s="143">
        <f t="shared" ref="J126" si="98">G126-D126</f>
        <v>0</v>
      </c>
      <c r="K126" s="128">
        <f t="shared" si="89"/>
        <v>1</v>
      </c>
      <c r="L126" s="156">
        <f t="shared" ref="L126" si="99">G126-F126</f>
        <v>-1600.3</v>
      </c>
      <c r="M126" s="203">
        <v>0</v>
      </c>
    </row>
    <row r="127" spans="1:13" s="16" customFormat="1" ht="45.75" customHeight="1" x14ac:dyDescent="0.2">
      <c r="A127" s="226" t="s">
        <v>312</v>
      </c>
      <c r="B127" s="201" t="s">
        <v>313</v>
      </c>
      <c r="C127" s="93">
        <v>0</v>
      </c>
      <c r="D127" s="93">
        <v>-52440.5</v>
      </c>
      <c r="E127" s="24">
        <v>-52440.5</v>
      </c>
      <c r="F127" s="93">
        <v>-22796.5</v>
      </c>
      <c r="G127" s="93">
        <v>-52440.5</v>
      </c>
      <c r="H127" s="133">
        <f>G127/Всего_доходов_2003</f>
        <v>-2.4E-2</v>
      </c>
      <c r="I127" s="161">
        <f t="shared" ref="I127" si="100">G127/E127</f>
        <v>1</v>
      </c>
      <c r="J127" s="143">
        <f t="shared" si="60"/>
        <v>0</v>
      </c>
      <c r="K127" s="128">
        <f>G127/D127</f>
        <v>1</v>
      </c>
      <c r="L127" s="156">
        <f t="shared" si="7"/>
        <v>-29644</v>
      </c>
      <c r="M127" s="203">
        <f t="shared" si="75"/>
        <v>1.3</v>
      </c>
    </row>
    <row r="128" spans="1:13" s="18" customFormat="1" x14ac:dyDescent="0.2">
      <c r="A128" s="185"/>
      <c r="B128" s="135" t="s">
        <v>6</v>
      </c>
      <c r="C128" s="136">
        <f>C6+C63</f>
        <v>1999728.1</v>
      </c>
      <c r="D128" s="136">
        <f>D6+D63</f>
        <v>3474057.3</v>
      </c>
      <c r="E128" s="136">
        <f>E6+E63</f>
        <v>2172129.9</v>
      </c>
      <c r="F128" s="136">
        <f>F6+F63</f>
        <v>1704123.3</v>
      </c>
      <c r="G128" s="136">
        <f>G6+G63</f>
        <v>2182178.9</v>
      </c>
      <c r="H128" s="52">
        <f t="shared" ref="H128" si="101">G128/Всего_доходов_2003</f>
        <v>1</v>
      </c>
      <c r="I128" s="128">
        <f>G128/E128</f>
        <v>1.0049999999999999</v>
      </c>
      <c r="J128" s="129">
        <f t="shared" si="60"/>
        <v>-1291878.3999999999</v>
      </c>
      <c r="K128" s="128">
        <f>G128/D128</f>
        <v>0.628</v>
      </c>
      <c r="L128" s="156">
        <f t="shared" si="7"/>
        <v>478055.6</v>
      </c>
      <c r="M128" s="203">
        <f t="shared" ref="M128" si="102">G128/F128-1</f>
        <v>0.28100000000000003</v>
      </c>
    </row>
    <row r="129" spans="1:15" s="10" customFormat="1" x14ac:dyDescent="0.2">
      <c r="A129" s="27"/>
      <c r="B129" s="4"/>
      <c r="C129" s="145"/>
      <c r="D129" s="141"/>
      <c r="E129" s="240"/>
      <c r="F129" s="132"/>
      <c r="G129" s="132"/>
      <c r="H129" s="113"/>
      <c r="I129" s="128"/>
      <c r="J129" s="158"/>
      <c r="K129" s="128"/>
      <c r="L129" s="159"/>
      <c r="M129" s="203"/>
    </row>
    <row r="130" spans="1:15" ht="16.5" x14ac:dyDescent="0.2">
      <c r="A130" s="14" t="s">
        <v>9</v>
      </c>
      <c r="B130" s="176" t="s">
        <v>7</v>
      </c>
      <c r="C130" s="4"/>
      <c r="D130" s="241"/>
      <c r="E130" s="241"/>
      <c r="F130" s="242"/>
      <c r="G130" s="242"/>
      <c r="H130" s="114"/>
      <c r="I130" s="128"/>
      <c r="J130" s="150"/>
      <c r="K130" s="128"/>
      <c r="L130" s="160"/>
      <c r="M130" s="203"/>
    </row>
    <row r="131" spans="1:15" s="18" customFormat="1" x14ac:dyDescent="0.2">
      <c r="A131" s="50" t="s">
        <v>20</v>
      </c>
      <c r="B131" s="137" t="s">
        <v>24</v>
      </c>
      <c r="C131" s="136">
        <f>C133+C134+C140</f>
        <v>9745.5</v>
      </c>
      <c r="D131" s="136">
        <f>D133+D134+D140</f>
        <v>15553.4</v>
      </c>
      <c r="E131" s="136">
        <f>E133+E134+E140</f>
        <v>9894</v>
      </c>
      <c r="F131" s="136">
        <f>F133+F134+F140</f>
        <v>6969</v>
      </c>
      <c r="G131" s="136">
        <f>G133+G134+G140</f>
        <v>9894</v>
      </c>
      <c r="H131" s="52">
        <f>G131/G271</f>
        <v>4.0000000000000001E-3</v>
      </c>
      <c r="I131" s="128">
        <f>G131/E131</f>
        <v>1</v>
      </c>
      <c r="J131" s="129">
        <f>G131-D131</f>
        <v>-5659.4</v>
      </c>
      <c r="K131" s="128">
        <f>G131/D131</f>
        <v>0.63600000000000001</v>
      </c>
      <c r="L131" s="130">
        <f>G131-F131</f>
        <v>2925</v>
      </c>
      <c r="M131" s="203">
        <f>G131/F131-1</f>
        <v>0.42</v>
      </c>
    </row>
    <row r="132" spans="1:15" ht="40.5" hidden="1" x14ac:dyDescent="0.2">
      <c r="A132" s="13" t="s">
        <v>44</v>
      </c>
      <c r="B132" s="8" t="s">
        <v>100</v>
      </c>
      <c r="C132" s="109">
        <v>0</v>
      </c>
      <c r="D132" s="109">
        <v>0</v>
      </c>
      <c r="E132" s="109">
        <v>0</v>
      </c>
      <c r="F132" s="109">
        <v>0</v>
      </c>
      <c r="G132" s="109">
        <v>0</v>
      </c>
      <c r="H132" s="120">
        <f>G132/$G$271</f>
        <v>0</v>
      </c>
      <c r="I132" s="161">
        <v>0</v>
      </c>
      <c r="J132" s="150">
        <f>G132-D132</f>
        <v>0</v>
      </c>
      <c r="K132" s="151">
        <v>0</v>
      </c>
      <c r="L132" s="152">
        <f t="shared" ref="L132:L142" si="103">G132-F132</f>
        <v>0</v>
      </c>
      <c r="M132" s="203" t="e">
        <f t="shared" ref="M132:M197" si="104">G132/F132-1</f>
        <v>#DIV/0!</v>
      </c>
    </row>
    <row r="133" spans="1:15" ht="40.5" x14ac:dyDescent="0.2">
      <c r="A133" s="13" t="s">
        <v>113</v>
      </c>
      <c r="B133" s="8" t="s">
        <v>101</v>
      </c>
      <c r="C133" s="109">
        <f>C136</f>
        <v>4831.3999999999996</v>
      </c>
      <c r="D133" s="109">
        <f>D136</f>
        <v>9957.1</v>
      </c>
      <c r="E133" s="109">
        <f t="shared" ref="E133:G133" si="105">E136</f>
        <v>6509</v>
      </c>
      <c r="F133" s="109">
        <f t="shared" si="105"/>
        <v>3464.9</v>
      </c>
      <c r="G133" s="109">
        <f t="shared" si="105"/>
        <v>6509</v>
      </c>
      <c r="H133" s="120">
        <f>G133/$G$271</f>
        <v>3.0000000000000001E-3</v>
      </c>
      <c r="I133" s="161">
        <f t="shared" si="2"/>
        <v>1</v>
      </c>
      <c r="J133" s="150">
        <f>G133-D133</f>
        <v>-3448.1</v>
      </c>
      <c r="K133" s="151">
        <f>G133/D133</f>
        <v>0.65400000000000003</v>
      </c>
      <c r="L133" s="152">
        <f t="shared" si="103"/>
        <v>3044.1</v>
      </c>
      <c r="M133" s="203">
        <f t="shared" si="104"/>
        <v>0.879</v>
      </c>
    </row>
    <row r="134" spans="1:15" x14ac:dyDescent="0.2">
      <c r="A134" s="13" t="s">
        <v>391</v>
      </c>
      <c r="B134" s="8" t="s">
        <v>392</v>
      </c>
      <c r="C134" s="109">
        <v>0</v>
      </c>
      <c r="D134" s="109">
        <v>892.4</v>
      </c>
      <c r="E134" s="109">
        <v>892.3</v>
      </c>
      <c r="F134" s="109">
        <v>0</v>
      </c>
      <c r="G134" s="109">
        <v>892.3</v>
      </c>
      <c r="H134" s="120">
        <f>G134/$G$271</f>
        <v>0</v>
      </c>
      <c r="I134" s="161">
        <f t="shared" si="2"/>
        <v>1</v>
      </c>
      <c r="J134" s="150">
        <f>G134-D134</f>
        <v>-0.1</v>
      </c>
      <c r="K134" s="151">
        <f>G134/D134</f>
        <v>1</v>
      </c>
      <c r="L134" s="152">
        <f t="shared" ref="L134" si="106">G134-F134</f>
        <v>892.3</v>
      </c>
      <c r="M134" s="203">
        <v>0</v>
      </c>
    </row>
    <row r="135" spans="1:15" x14ac:dyDescent="0.2">
      <c r="A135" s="13"/>
      <c r="B135" s="8" t="s">
        <v>26</v>
      </c>
      <c r="C135" s="109"/>
      <c r="D135" s="109"/>
      <c r="E135" s="109"/>
      <c r="F135" s="109"/>
      <c r="G135" s="109"/>
      <c r="H135" s="120"/>
      <c r="I135" s="161"/>
      <c r="J135" s="150"/>
      <c r="K135" s="151"/>
      <c r="L135" s="152"/>
      <c r="M135" s="203"/>
    </row>
    <row r="136" spans="1:15" s="26" customFormat="1" ht="40.5" x14ac:dyDescent="0.2">
      <c r="A136" s="139" t="s">
        <v>162</v>
      </c>
      <c r="B136" s="23" t="s">
        <v>151</v>
      </c>
      <c r="C136" s="110">
        <v>4831.3999999999996</v>
      </c>
      <c r="D136" s="110">
        <v>9957.1</v>
      </c>
      <c r="E136" s="110">
        <v>6509</v>
      </c>
      <c r="F136" s="110">
        <v>3464.9</v>
      </c>
      <c r="G136" s="110">
        <v>6509</v>
      </c>
      <c r="H136" s="133">
        <f>G136/$G$271</f>
        <v>3.0000000000000001E-3</v>
      </c>
      <c r="I136" s="161">
        <f t="shared" ref="I136:I142" si="107">G136/E136</f>
        <v>1</v>
      </c>
      <c r="J136" s="157">
        <f t="shared" ref="J136:J140" si="108">G136-D136</f>
        <v>-3448.1</v>
      </c>
      <c r="K136" s="161">
        <f>G136/D136</f>
        <v>0.65400000000000003</v>
      </c>
      <c r="L136" s="152">
        <f t="shared" si="103"/>
        <v>3044.1</v>
      </c>
      <c r="M136" s="203">
        <f t="shared" si="104"/>
        <v>0.879</v>
      </c>
    </row>
    <row r="137" spans="1:15" ht="13.5" hidden="1" customHeight="1" x14ac:dyDescent="0.2">
      <c r="A137" s="13"/>
      <c r="B137" s="8" t="s">
        <v>26</v>
      </c>
      <c r="C137" s="109"/>
      <c r="D137" s="103"/>
      <c r="E137" s="103"/>
      <c r="F137" s="103"/>
      <c r="G137" s="103"/>
      <c r="H137" s="133">
        <f>G137/$G$271</f>
        <v>0</v>
      </c>
      <c r="I137" s="161" t="e">
        <f t="shared" si="107"/>
        <v>#DIV/0!</v>
      </c>
      <c r="J137" s="157">
        <f t="shared" si="108"/>
        <v>0</v>
      </c>
      <c r="K137" s="161" t="e">
        <f>G137/D137</f>
        <v>#DIV/0!</v>
      </c>
      <c r="L137" s="152">
        <f t="shared" si="103"/>
        <v>0</v>
      </c>
      <c r="M137" s="203" t="e">
        <f t="shared" si="104"/>
        <v>#DIV/0!</v>
      </c>
    </row>
    <row r="138" spans="1:15" s="26" customFormat="1" ht="54" hidden="1" customHeight="1" x14ac:dyDescent="0.2">
      <c r="A138" s="13"/>
      <c r="B138" s="23" t="s">
        <v>111</v>
      </c>
      <c r="C138" s="110">
        <v>0</v>
      </c>
      <c r="D138" s="104">
        <v>0</v>
      </c>
      <c r="E138" s="104"/>
      <c r="F138" s="104"/>
      <c r="G138" s="104"/>
      <c r="H138" s="133">
        <f>G138/$G$271</f>
        <v>0</v>
      </c>
      <c r="I138" s="161" t="e">
        <f t="shared" si="107"/>
        <v>#DIV/0!</v>
      </c>
      <c r="J138" s="157">
        <f t="shared" si="108"/>
        <v>0</v>
      </c>
      <c r="K138" s="161" t="e">
        <f>G138/D138</f>
        <v>#DIV/0!</v>
      </c>
      <c r="L138" s="152">
        <f t="shared" si="103"/>
        <v>0</v>
      </c>
      <c r="M138" s="203" t="e">
        <f t="shared" si="104"/>
        <v>#DIV/0!</v>
      </c>
    </row>
    <row r="139" spans="1:15" ht="13.5" hidden="1" customHeight="1" x14ac:dyDescent="0.2">
      <c r="A139" s="13" t="s">
        <v>64</v>
      </c>
      <c r="B139" s="8" t="s">
        <v>22</v>
      </c>
      <c r="C139" s="109">
        <v>0</v>
      </c>
      <c r="D139" s="103">
        <v>0</v>
      </c>
      <c r="E139" s="103">
        <v>0</v>
      </c>
      <c r="F139" s="103">
        <v>0</v>
      </c>
      <c r="G139" s="103">
        <v>0</v>
      </c>
      <c r="H139" s="120">
        <f>G139/$G$271</f>
        <v>0</v>
      </c>
      <c r="I139" s="161" t="e">
        <f t="shared" si="107"/>
        <v>#DIV/0!</v>
      </c>
      <c r="J139" s="150">
        <f t="shared" si="108"/>
        <v>0</v>
      </c>
      <c r="K139" s="151">
        <v>0</v>
      </c>
      <c r="L139" s="152">
        <f t="shared" si="103"/>
        <v>0</v>
      </c>
      <c r="M139" s="203" t="e">
        <f t="shared" si="104"/>
        <v>#DIV/0!</v>
      </c>
    </row>
    <row r="140" spans="1:15" s="1" customFormat="1" x14ac:dyDescent="0.2">
      <c r="A140" s="13" t="s">
        <v>66</v>
      </c>
      <c r="B140" s="8" t="s">
        <v>102</v>
      </c>
      <c r="C140" s="109">
        <v>4914.1000000000004</v>
      </c>
      <c r="D140" s="109">
        <v>4703.8999999999996</v>
      </c>
      <c r="E140" s="109">
        <v>2492.6999999999998</v>
      </c>
      <c r="F140" s="109">
        <v>3504.1</v>
      </c>
      <c r="G140" s="109">
        <v>2492.6999999999998</v>
      </c>
      <c r="H140" s="120">
        <f>G140/$G$271</f>
        <v>1E-3</v>
      </c>
      <c r="I140" s="161">
        <f t="shared" si="107"/>
        <v>1</v>
      </c>
      <c r="J140" s="150">
        <f t="shared" si="108"/>
        <v>-2211.1999999999998</v>
      </c>
      <c r="K140" s="151">
        <f>G140/D140</f>
        <v>0.53</v>
      </c>
      <c r="L140" s="152">
        <f t="shared" si="103"/>
        <v>-1011.4</v>
      </c>
      <c r="M140" s="203">
        <f t="shared" si="104"/>
        <v>-0.28899999999999998</v>
      </c>
    </row>
    <row r="141" spans="1:15" s="1" customFormat="1" x14ac:dyDescent="0.2">
      <c r="A141" s="13"/>
      <c r="B141" s="8" t="s">
        <v>26</v>
      </c>
      <c r="C141" s="109"/>
      <c r="D141" s="109"/>
      <c r="E141" s="109"/>
      <c r="F141" s="109"/>
      <c r="G141" s="109"/>
      <c r="H141" s="120"/>
      <c r="I141" s="161"/>
      <c r="J141" s="150"/>
      <c r="K141" s="151"/>
      <c r="L141" s="152"/>
      <c r="M141" s="203"/>
    </row>
    <row r="142" spans="1:15" s="1" customFormat="1" x14ac:dyDescent="0.2">
      <c r="A142" s="13"/>
      <c r="B142" s="7" t="s">
        <v>150</v>
      </c>
      <c r="C142" s="109">
        <v>0</v>
      </c>
      <c r="D142" s="109">
        <v>1059.3</v>
      </c>
      <c r="E142" s="109">
        <v>868.8</v>
      </c>
      <c r="F142" s="109">
        <v>637.79999999999995</v>
      </c>
      <c r="G142" s="109">
        <v>868.8</v>
      </c>
      <c r="H142" s="120">
        <f>G142/$G$271</f>
        <v>0</v>
      </c>
      <c r="I142" s="161">
        <f t="shared" si="107"/>
        <v>1</v>
      </c>
      <c r="J142" s="150">
        <f t="shared" ref="J142:J145" si="109">G142-D142</f>
        <v>-190.5</v>
      </c>
      <c r="K142" s="151">
        <f t="shared" ref="K142" si="110">G142/D142</f>
        <v>0.82</v>
      </c>
      <c r="L142" s="152">
        <f t="shared" si="103"/>
        <v>231</v>
      </c>
      <c r="M142" s="203">
        <f t="shared" si="104"/>
        <v>0.36199999999999999</v>
      </c>
    </row>
    <row r="143" spans="1:15" s="18" customFormat="1" x14ac:dyDescent="0.2">
      <c r="A143" s="50" t="s">
        <v>23</v>
      </c>
      <c r="B143" s="134" t="s">
        <v>25</v>
      </c>
      <c r="C143" s="136">
        <f>C145+C150+C162+C144</f>
        <v>1047536.2</v>
      </c>
      <c r="D143" s="136">
        <f>D145+D150+D162+D144</f>
        <v>1386953.8</v>
      </c>
      <c r="E143" s="136">
        <f>E145+E150+E162+E144</f>
        <v>892590</v>
      </c>
      <c r="F143" s="136">
        <f>F145+F150+F162+F144</f>
        <v>716623.8</v>
      </c>
      <c r="G143" s="136">
        <f>G145+G150+G162+G144</f>
        <v>871442.7</v>
      </c>
      <c r="H143" s="52">
        <f>G143/$G$271</f>
        <v>0.39100000000000001</v>
      </c>
      <c r="I143" s="128">
        <f t="shared" ref="I143:I178" si="111">G143/E143</f>
        <v>0.97599999999999998</v>
      </c>
      <c r="J143" s="129">
        <f t="shared" si="109"/>
        <v>-515511.1</v>
      </c>
      <c r="K143" s="128">
        <f>G143/D143</f>
        <v>0.628</v>
      </c>
      <c r="L143" s="130">
        <f>G143-F143</f>
        <v>154818.9</v>
      </c>
      <c r="M143" s="203">
        <f t="shared" si="104"/>
        <v>0.216</v>
      </c>
      <c r="N143" s="223"/>
      <c r="O143" s="223"/>
    </row>
    <row r="144" spans="1:15" s="18" customFormat="1" ht="13.5" customHeight="1" x14ac:dyDescent="0.2">
      <c r="A144" s="13" t="s">
        <v>270</v>
      </c>
      <c r="B144" s="177" t="s">
        <v>296</v>
      </c>
      <c r="C144" s="115">
        <v>0</v>
      </c>
      <c r="D144" s="115">
        <v>0</v>
      </c>
      <c r="E144" s="115">
        <v>0</v>
      </c>
      <c r="F144" s="115">
        <v>590.4</v>
      </c>
      <c r="G144" s="115">
        <v>0</v>
      </c>
      <c r="H144" s="112">
        <f>G144/$G$271</f>
        <v>0</v>
      </c>
      <c r="I144" s="161">
        <v>0</v>
      </c>
      <c r="J144" s="157">
        <f t="shared" si="109"/>
        <v>0</v>
      </c>
      <c r="K144" s="151">
        <v>0</v>
      </c>
      <c r="L144" s="162">
        <f>G144-F144</f>
        <v>-590.4</v>
      </c>
      <c r="M144" s="203">
        <f t="shared" si="104"/>
        <v>-1</v>
      </c>
      <c r="N144" s="223"/>
      <c r="O144" s="223"/>
    </row>
    <row r="145" spans="1:15" x14ac:dyDescent="0.2">
      <c r="A145" s="3" t="s">
        <v>45</v>
      </c>
      <c r="B145" s="7" t="s">
        <v>82</v>
      </c>
      <c r="C145" s="5">
        <f>C147+C149+C148</f>
        <v>45000</v>
      </c>
      <c r="D145" s="5">
        <f t="shared" ref="D145:G145" si="112">D147+D149+D148</f>
        <v>63349.8</v>
      </c>
      <c r="E145" s="5">
        <f t="shared" si="112"/>
        <v>39370.6</v>
      </c>
      <c r="F145" s="5">
        <f t="shared" si="112"/>
        <v>34865.800000000003</v>
      </c>
      <c r="G145" s="5">
        <f t="shared" si="112"/>
        <v>39370.6</v>
      </c>
      <c r="H145" s="120">
        <f>G145/$G$271</f>
        <v>1.7999999999999999E-2</v>
      </c>
      <c r="I145" s="161">
        <f t="shared" si="111"/>
        <v>1</v>
      </c>
      <c r="J145" s="150">
        <f t="shared" si="109"/>
        <v>-23979.200000000001</v>
      </c>
      <c r="K145" s="151">
        <f>G145/D145</f>
        <v>0.621</v>
      </c>
      <c r="L145" s="160">
        <f>G145-F145</f>
        <v>4504.8</v>
      </c>
      <c r="M145" s="203">
        <f t="shared" si="104"/>
        <v>0.129</v>
      </c>
      <c r="N145" s="223"/>
    </row>
    <row r="146" spans="1:15" x14ac:dyDescent="0.2">
      <c r="A146" s="3"/>
      <c r="B146" s="6" t="s">
        <v>26</v>
      </c>
      <c r="C146" s="5"/>
      <c r="D146" s="5"/>
      <c r="E146" s="124"/>
      <c r="F146" s="124"/>
      <c r="G146" s="124"/>
      <c r="H146" s="120"/>
      <c r="I146" s="161"/>
      <c r="J146" s="150"/>
      <c r="K146" s="151"/>
      <c r="L146" s="160"/>
      <c r="M146" s="203"/>
      <c r="N146" s="223"/>
    </row>
    <row r="147" spans="1:15" ht="27" x14ac:dyDescent="0.2">
      <c r="A147" s="3"/>
      <c r="B147" s="7" t="s">
        <v>239</v>
      </c>
      <c r="C147" s="5">
        <v>45000</v>
      </c>
      <c r="D147" s="76">
        <v>55160.5</v>
      </c>
      <c r="E147" s="76">
        <v>31181.3</v>
      </c>
      <c r="F147" s="76">
        <f>32485.8-2380</f>
        <v>30105.8</v>
      </c>
      <c r="G147" s="76">
        <v>31181.3</v>
      </c>
      <c r="H147" s="120">
        <f>G147/$G$271</f>
        <v>1.4E-2</v>
      </c>
      <c r="I147" s="161">
        <f t="shared" si="111"/>
        <v>1</v>
      </c>
      <c r="J147" s="150">
        <f>G147-D147</f>
        <v>-23979.200000000001</v>
      </c>
      <c r="K147" s="151">
        <f>G147/D147</f>
        <v>0.56499999999999995</v>
      </c>
      <c r="L147" s="160">
        <f>G147-F147</f>
        <v>1075.5</v>
      </c>
      <c r="M147" s="203">
        <f t="shared" si="104"/>
        <v>3.5999999999999997E-2</v>
      </c>
      <c r="N147" s="223"/>
    </row>
    <row r="148" spans="1:15" ht="27" x14ac:dyDescent="0.2">
      <c r="A148" s="3"/>
      <c r="B148" s="7" t="s">
        <v>417</v>
      </c>
      <c r="C148" s="5">
        <v>0</v>
      </c>
      <c r="D148" s="76">
        <v>8189.3</v>
      </c>
      <c r="E148" s="76">
        <v>8189.3</v>
      </c>
      <c r="F148" s="76">
        <v>2380</v>
      </c>
      <c r="G148" s="76">
        <v>8189.3</v>
      </c>
      <c r="H148" s="120">
        <f>G148/$G$271</f>
        <v>4.0000000000000001E-3</v>
      </c>
      <c r="I148" s="161">
        <f t="shared" ref="I148" si="113">G148/E148</f>
        <v>1</v>
      </c>
      <c r="J148" s="150">
        <f>G148-D148</f>
        <v>0</v>
      </c>
      <c r="K148" s="151">
        <f>G148/D148</f>
        <v>1</v>
      </c>
      <c r="L148" s="160">
        <f>G148-F148</f>
        <v>5809.3</v>
      </c>
      <c r="M148" s="203">
        <f t="shared" si="104"/>
        <v>2.4409999999999998</v>
      </c>
      <c r="N148" s="223"/>
    </row>
    <row r="149" spans="1:15" s="26" customFormat="1" ht="40.5" x14ac:dyDescent="0.2">
      <c r="A149" s="13" t="s">
        <v>332</v>
      </c>
      <c r="B149" s="23" t="s">
        <v>299</v>
      </c>
      <c r="C149" s="110">
        <v>0</v>
      </c>
      <c r="D149" s="110">
        <v>0</v>
      </c>
      <c r="E149" s="110">
        <v>0</v>
      </c>
      <c r="F149" s="110">
        <v>2380</v>
      </c>
      <c r="G149" s="110">
        <v>0</v>
      </c>
      <c r="H149" s="112">
        <f>G149/$G$271</f>
        <v>0</v>
      </c>
      <c r="I149" s="161">
        <v>0</v>
      </c>
      <c r="J149" s="157">
        <f>G149-D149</f>
        <v>0</v>
      </c>
      <c r="K149" s="151">
        <v>0</v>
      </c>
      <c r="L149" s="160">
        <f t="shared" ref="L149:L166" si="114">G149-F149</f>
        <v>-2380</v>
      </c>
      <c r="M149" s="203">
        <f t="shared" si="104"/>
        <v>-1</v>
      </c>
      <c r="N149" s="223"/>
    </row>
    <row r="150" spans="1:15" s="1" customFormat="1" x14ac:dyDescent="0.2">
      <c r="A150" s="3" t="s">
        <v>83</v>
      </c>
      <c r="B150" s="7" t="s">
        <v>84</v>
      </c>
      <c r="C150" s="5">
        <f>C152+C160+C161</f>
        <v>999013.8</v>
      </c>
      <c r="D150" s="5">
        <f>D152+D160+D161</f>
        <v>1320044.2</v>
      </c>
      <c r="E150" s="5">
        <f>E152+E160+E161</f>
        <v>850713.8</v>
      </c>
      <c r="F150" s="5">
        <f>F152+F160+F161</f>
        <v>678820.5</v>
      </c>
      <c r="G150" s="5">
        <f>G152+G160+G161</f>
        <v>829566.5</v>
      </c>
      <c r="H150" s="120">
        <f>G150/$G$271</f>
        <v>0.372</v>
      </c>
      <c r="I150" s="161">
        <f t="shared" si="111"/>
        <v>0.97499999999999998</v>
      </c>
      <c r="J150" s="150">
        <f>G150-D150</f>
        <v>-490477.7</v>
      </c>
      <c r="K150" s="151">
        <f>G150/D150</f>
        <v>0.628</v>
      </c>
      <c r="L150" s="160">
        <f t="shared" si="114"/>
        <v>150746</v>
      </c>
      <c r="M150" s="203">
        <f t="shared" si="104"/>
        <v>0.222</v>
      </c>
      <c r="N150" s="223"/>
    </row>
    <row r="151" spans="1:15" s="1" customFormat="1" x14ac:dyDescent="0.2">
      <c r="A151" s="3"/>
      <c r="B151" s="6" t="s">
        <v>26</v>
      </c>
      <c r="C151" s="5"/>
      <c r="D151" s="5"/>
      <c r="E151" s="125"/>
      <c r="F151" s="125"/>
      <c r="G151" s="125"/>
      <c r="H151" s="120"/>
      <c r="I151" s="161"/>
      <c r="J151" s="150"/>
      <c r="K151" s="151"/>
      <c r="L151" s="160"/>
      <c r="M151" s="203"/>
      <c r="N151" s="223"/>
    </row>
    <row r="152" spans="1:15" s="1" customFormat="1" ht="27" x14ac:dyDescent="0.2">
      <c r="A152" s="87" t="s">
        <v>378</v>
      </c>
      <c r="B152" s="7" t="s">
        <v>298</v>
      </c>
      <c r="C152" s="5">
        <f>505817.6+22850+4338.7</f>
        <v>533006.30000000005</v>
      </c>
      <c r="D152" s="5">
        <v>707702.2</v>
      </c>
      <c r="E152" s="5">
        <f>443781.3+0.1</f>
        <v>443781.4</v>
      </c>
      <c r="F152" s="5">
        <v>299050.09999999998</v>
      </c>
      <c r="G152" s="5">
        <f>443781.3+0.1</f>
        <v>443781.4</v>
      </c>
      <c r="H152" s="120">
        <f>G152/$G$271</f>
        <v>0.19900000000000001</v>
      </c>
      <c r="I152" s="161">
        <f t="shared" si="111"/>
        <v>1</v>
      </c>
      <c r="J152" s="150">
        <f>G152-D152</f>
        <v>-263920.8</v>
      </c>
      <c r="K152" s="151">
        <f>G152/D152</f>
        <v>0.627</v>
      </c>
      <c r="L152" s="160">
        <f>G152-F152</f>
        <v>144731.29999999999</v>
      </c>
      <c r="M152" s="203">
        <f t="shared" si="104"/>
        <v>0.48399999999999999</v>
      </c>
      <c r="N152" s="223"/>
      <c r="O152" s="233"/>
    </row>
    <row r="153" spans="1:15" s="26" customFormat="1" ht="13.5" customHeight="1" x14ac:dyDescent="0.2">
      <c r="A153" s="13"/>
      <c r="B153" s="99" t="s">
        <v>26</v>
      </c>
      <c r="C153" s="110"/>
      <c r="D153" s="110"/>
      <c r="E153" s="110"/>
      <c r="F153" s="110"/>
      <c r="G153" s="110"/>
      <c r="H153" s="120"/>
      <c r="I153" s="161"/>
      <c r="J153" s="150"/>
      <c r="K153" s="151"/>
      <c r="L153" s="160"/>
      <c r="M153" s="203"/>
      <c r="N153" s="223"/>
    </row>
    <row r="154" spans="1:15" s="26" customFormat="1" ht="22.5" customHeight="1" x14ac:dyDescent="0.2">
      <c r="A154" s="13"/>
      <c r="B154" s="100" t="s">
        <v>189</v>
      </c>
      <c r="C154" s="110">
        <f>SUM(C155:C159)</f>
        <v>505817.59999999998</v>
      </c>
      <c r="D154" s="110">
        <f>SUM(D155:D159)</f>
        <v>674914.7</v>
      </c>
      <c r="E154" s="110">
        <f>SUM(E155:E159)</f>
        <v>431870.7</v>
      </c>
      <c r="F154" s="110">
        <f t="shared" ref="F154" si="115">SUM(F155:F159)</f>
        <v>286946.3</v>
      </c>
      <c r="G154" s="110">
        <f t="shared" ref="G154" si="116">SUM(G155:G159)</f>
        <v>431870.7</v>
      </c>
      <c r="H154" s="120">
        <f t="shared" ref="H154:H162" si="117">G154/$G$271</f>
        <v>0.19400000000000001</v>
      </c>
      <c r="I154" s="161">
        <f t="shared" si="111"/>
        <v>1</v>
      </c>
      <c r="J154" s="150">
        <f t="shared" ref="J154:J162" si="118">G154-D154</f>
        <v>-243044</v>
      </c>
      <c r="K154" s="151">
        <f t="shared" ref="K154:K161" si="119">G154/D154</f>
        <v>0.64</v>
      </c>
      <c r="L154" s="160">
        <f t="shared" si="114"/>
        <v>144924.4</v>
      </c>
      <c r="M154" s="203">
        <f t="shared" si="104"/>
        <v>0.505</v>
      </c>
      <c r="N154" s="223"/>
    </row>
    <row r="155" spans="1:15" s="26" customFormat="1" ht="13.5" customHeight="1" x14ac:dyDescent="0.2">
      <c r="A155" s="63"/>
      <c r="B155" s="64" t="s">
        <v>88</v>
      </c>
      <c r="C155" s="75">
        <v>238493.9</v>
      </c>
      <c r="D155" s="75">
        <v>348376</v>
      </c>
      <c r="E155" s="75">
        <v>281866.5</v>
      </c>
      <c r="F155" s="75">
        <v>177008.5</v>
      </c>
      <c r="G155" s="75">
        <v>281866.5</v>
      </c>
      <c r="H155" s="121">
        <f t="shared" si="117"/>
        <v>0.127</v>
      </c>
      <c r="I155" s="161">
        <f t="shared" si="111"/>
        <v>1</v>
      </c>
      <c r="J155" s="150">
        <f t="shared" si="118"/>
        <v>-66509.5</v>
      </c>
      <c r="K155" s="151">
        <f t="shared" si="119"/>
        <v>0.80900000000000005</v>
      </c>
      <c r="L155" s="160">
        <f t="shared" si="114"/>
        <v>104858</v>
      </c>
      <c r="M155" s="203">
        <f t="shared" si="104"/>
        <v>0.59199999999999997</v>
      </c>
      <c r="N155" s="223"/>
    </row>
    <row r="156" spans="1:15" s="26" customFormat="1" ht="13.5" customHeight="1" x14ac:dyDescent="0.2">
      <c r="A156" s="63"/>
      <c r="B156" s="64" t="s">
        <v>133</v>
      </c>
      <c r="C156" s="75">
        <v>209.9</v>
      </c>
      <c r="D156" s="75">
        <v>209.8</v>
      </c>
      <c r="E156" s="75">
        <v>100.3</v>
      </c>
      <c r="F156" s="75">
        <v>92.4</v>
      </c>
      <c r="G156" s="75">
        <v>100.3</v>
      </c>
      <c r="H156" s="121">
        <f t="shared" si="117"/>
        <v>0</v>
      </c>
      <c r="I156" s="161">
        <f t="shared" si="111"/>
        <v>1</v>
      </c>
      <c r="J156" s="150">
        <f t="shared" si="118"/>
        <v>-109.5</v>
      </c>
      <c r="K156" s="151">
        <f t="shared" si="119"/>
        <v>0.47799999999999998</v>
      </c>
      <c r="L156" s="160">
        <f t="shared" si="114"/>
        <v>7.9</v>
      </c>
      <c r="M156" s="203">
        <f t="shared" si="104"/>
        <v>8.5000000000000006E-2</v>
      </c>
      <c r="N156" s="223"/>
    </row>
    <row r="157" spans="1:15" s="26" customFormat="1" ht="13.5" customHeight="1" x14ac:dyDescent="0.2">
      <c r="A157" s="63"/>
      <c r="B157" s="64" t="s">
        <v>90</v>
      </c>
      <c r="C157" s="75">
        <v>8427.6</v>
      </c>
      <c r="D157" s="75">
        <v>8570.9</v>
      </c>
      <c r="E157" s="75">
        <v>5776.3</v>
      </c>
      <c r="F157" s="75">
        <v>5117.8</v>
      </c>
      <c r="G157" s="75">
        <v>5776.3</v>
      </c>
      <c r="H157" s="121">
        <f t="shared" si="117"/>
        <v>3.0000000000000001E-3</v>
      </c>
      <c r="I157" s="161">
        <f t="shared" si="111"/>
        <v>1</v>
      </c>
      <c r="J157" s="150">
        <f t="shared" si="118"/>
        <v>-2794.6</v>
      </c>
      <c r="K157" s="151">
        <f t="shared" si="119"/>
        <v>0.67400000000000004</v>
      </c>
      <c r="L157" s="160">
        <f t="shared" si="114"/>
        <v>658.5</v>
      </c>
      <c r="M157" s="203">
        <f t="shared" si="104"/>
        <v>0.129</v>
      </c>
      <c r="N157" s="223"/>
    </row>
    <row r="158" spans="1:15" s="26" customFormat="1" ht="13.5" customHeight="1" x14ac:dyDescent="0.2">
      <c r="A158" s="63"/>
      <c r="B158" s="64" t="s">
        <v>131</v>
      </c>
      <c r="C158" s="75">
        <v>3472.4</v>
      </c>
      <c r="D158" s="75">
        <v>3472.4</v>
      </c>
      <c r="E158" s="75">
        <v>2706.7</v>
      </c>
      <c r="F158" s="75">
        <v>2478.1999999999998</v>
      </c>
      <c r="G158" s="75">
        <v>2706.7</v>
      </c>
      <c r="H158" s="121">
        <f t="shared" si="117"/>
        <v>1E-3</v>
      </c>
      <c r="I158" s="161">
        <f t="shared" si="111"/>
        <v>1</v>
      </c>
      <c r="J158" s="150">
        <f t="shared" si="118"/>
        <v>-765.7</v>
      </c>
      <c r="K158" s="151">
        <f t="shared" si="119"/>
        <v>0.77900000000000003</v>
      </c>
      <c r="L158" s="160">
        <f t="shared" si="114"/>
        <v>228.5</v>
      </c>
      <c r="M158" s="203">
        <f t="shared" si="104"/>
        <v>9.1999999999999998E-2</v>
      </c>
      <c r="N158" s="223"/>
    </row>
    <row r="159" spans="1:15" s="26" customFormat="1" ht="13.5" customHeight="1" x14ac:dyDescent="0.2">
      <c r="A159" s="63"/>
      <c r="B159" s="64" t="s">
        <v>132</v>
      </c>
      <c r="C159" s="75">
        <v>255213.8</v>
      </c>
      <c r="D159" s="75">
        <v>314285.59999999998</v>
      </c>
      <c r="E159" s="75">
        <f>141420.9</f>
        <v>141420.9</v>
      </c>
      <c r="F159" s="75">
        <v>102249.4</v>
      </c>
      <c r="G159" s="75">
        <f>141420.9</f>
        <v>141420.9</v>
      </c>
      <c r="H159" s="121">
        <f t="shared" si="117"/>
        <v>6.3E-2</v>
      </c>
      <c r="I159" s="161">
        <f t="shared" si="111"/>
        <v>1</v>
      </c>
      <c r="J159" s="150">
        <f>G159-D159</f>
        <v>-172864.7</v>
      </c>
      <c r="K159" s="151">
        <f t="shared" si="119"/>
        <v>0.45</v>
      </c>
      <c r="L159" s="160">
        <f t="shared" si="114"/>
        <v>39171.5</v>
      </c>
      <c r="M159" s="203">
        <f t="shared" si="104"/>
        <v>0.38300000000000001</v>
      </c>
      <c r="N159" s="223"/>
    </row>
    <row r="160" spans="1:15" s="1" customFormat="1" ht="40.5" x14ac:dyDescent="0.2">
      <c r="A160" s="87" t="s">
        <v>383</v>
      </c>
      <c r="B160" s="7" t="s">
        <v>382</v>
      </c>
      <c r="C160" s="5">
        <v>466007.5</v>
      </c>
      <c r="D160" s="5">
        <v>610757.9</v>
      </c>
      <c r="E160" s="5">
        <v>405460.9</v>
      </c>
      <c r="F160" s="5">
        <v>379770.4</v>
      </c>
      <c r="G160" s="5">
        <v>384313.59999999998</v>
      </c>
      <c r="H160" s="120">
        <f t="shared" si="117"/>
        <v>0.17299999999999999</v>
      </c>
      <c r="I160" s="161">
        <f t="shared" si="111"/>
        <v>0.94799999999999995</v>
      </c>
      <c r="J160" s="150">
        <f>G160-D160</f>
        <v>-226444.3</v>
      </c>
      <c r="K160" s="151">
        <f t="shared" si="119"/>
        <v>0.629</v>
      </c>
      <c r="L160" s="160">
        <f t="shared" si="114"/>
        <v>4543.2</v>
      </c>
      <c r="M160" s="203">
        <f t="shared" si="104"/>
        <v>1.2E-2</v>
      </c>
      <c r="N160" s="223"/>
    </row>
    <row r="161" spans="1:15" s="1" customFormat="1" ht="15" customHeight="1" x14ac:dyDescent="0.2">
      <c r="A161" s="87"/>
      <c r="B161" s="7" t="s">
        <v>390</v>
      </c>
      <c r="C161" s="5">
        <v>0</v>
      </c>
      <c r="D161" s="5">
        <v>1584.1</v>
      </c>
      <c r="E161" s="5">
        <v>1471.5</v>
      </c>
      <c r="F161" s="5">
        <v>0</v>
      </c>
      <c r="G161" s="5">
        <v>1471.5</v>
      </c>
      <c r="H161" s="120">
        <f t="shared" si="117"/>
        <v>1E-3</v>
      </c>
      <c r="I161" s="161">
        <f t="shared" si="111"/>
        <v>1</v>
      </c>
      <c r="J161" s="150">
        <f>G161-D161</f>
        <v>-112.6</v>
      </c>
      <c r="K161" s="151">
        <f t="shared" si="119"/>
        <v>0.92900000000000005</v>
      </c>
      <c r="L161" s="160">
        <f t="shared" ref="L161" si="120">G161-F161</f>
        <v>1471.5</v>
      </c>
      <c r="M161" s="203">
        <v>0</v>
      </c>
      <c r="N161" s="223"/>
    </row>
    <row r="162" spans="1:15" s="1" customFormat="1" x14ac:dyDescent="0.2">
      <c r="A162" s="3" t="s">
        <v>114</v>
      </c>
      <c r="B162" s="7" t="s">
        <v>106</v>
      </c>
      <c r="C162" s="5">
        <f>C164+C165+C166</f>
        <v>3522.4</v>
      </c>
      <c r="D162" s="5">
        <f t="shared" ref="D162:G162" si="121">D164+D165+D166</f>
        <v>3559.8</v>
      </c>
      <c r="E162" s="5">
        <f t="shared" si="121"/>
        <v>2505.6</v>
      </c>
      <c r="F162" s="5">
        <f t="shared" si="121"/>
        <v>2347.1</v>
      </c>
      <c r="G162" s="5">
        <f t="shared" si="121"/>
        <v>2505.6</v>
      </c>
      <c r="H162" s="120">
        <f t="shared" si="117"/>
        <v>1E-3</v>
      </c>
      <c r="I162" s="161">
        <f t="shared" si="111"/>
        <v>1</v>
      </c>
      <c r="J162" s="150">
        <f t="shared" si="118"/>
        <v>-1054.2</v>
      </c>
      <c r="K162" s="151">
        <f>G162/D162</f>
        <v>0.70399999999999996</v>
      </c>
      <c r="L162" s="160">
        <f t="shared" si="114"/>
        <v>158.5</v>
      </c>
      <c r="M162" s="203">
        <f t="shared" si="104"/>
        <v>6.8000000000000005E-2</v>
      </c>
      <c r="N162" s="223"/>
    </row>
    <row r="163" spans="1:15" s="1" customFormat="1" x14ac:dyDescent="0.2">
      <c r="A163" s="3"/>
      <c r="B163" s="6" t="s">
        <v>26</v>
      </c>
      <c r="C163" s="5"/>
      <c r="D163" s="5"/>
      <c r="E163" s="5"/>
      <c r="F163" s="5"/>
      <c r="G163" s="5"/>
      <c r="H163" s="120"/>
      <c r="I163" s="161"/>
      <c r="J163" s="150"/>
      <c r="K163" s="151"/>
      <c r="L163" s="160"/>
      <c r="M163" s="203"/>
      <c r="N163" s="223"/>
    </row>
    <row r="164" spans="1:15" s="26" customFormat="1" ht="40.5" x14ac:dyDescent="0.2">
      <c r="A164" s="13" t="s">
        <v>163</v>
      </c>
      <c r="B164" s="23" t="s">
        <v>115</v>
      </c>
      <c r="C164" s="110">
        <v>2654.4</v>
      </c>
      <c r="D164" s="110">
        <v>2654.4</v>
      </c>
      <c r="E164" s="110">
        <v>2021.8</v>
      </c>
      <c r="F164" s="110">
        <v>1837.2</v>
      </c>
      <c r="G164" s="110">
        <v>2021.8</v>
      </c>
      <c r="H164" s="133">
        <f>G164/$G$271</f>
        <v>1E-3</v>
      </c>
      <c r="I164" s="161">
        <f t="shared" si="111"/>
        <v>1</v>
      </c>
      <c r="J164" s="157">
        <f>G164-D164</f>
        <v>-632.6</v>
      </c>
      <c r="K164" s="161">
        <f>G164/D164</f>
        <v>0.76200000000000001</v>
      </c>
      <c r="L164" s="160">
        <f t="shared" si="114"/>
        <v>184.6</v>
      </c>
      <c r="M164" s="203">
        <f t="shared" si="104"/>
        <v>0.1</v>
      </c>
      <c r="N164" s="223"/>
    </row>
    <row r="165" spans="1:15" s="26" customFormat="1" ht="18.75" customHeight="1" x14ac:dyDescent="0.2">
      <c r="A165" s="13" t="s">
        <v>177</v>
      </c>
      <c r="B165" s="23" t="s">
        <v>314</v>
      </c>
      <c r="C165" s="110">
        <v>868</v>
      </c>
      <c r="D165" s="110">
        <v>868</v>
      </c>
      <c r="E165" s="110">
        <v>446.4</v>
      </c>
      <c r="F165" s="110">
        <v>509.9</v>
      </c>
      <c r="G165" s="110">
        <v>446.4</v>
      </c>
      <c r="H165" s="133">
        <f>G165/$G$271</f>
        <v>0</v>
      </c>
      <c r="I165" s="161">
        <f t="shared" si="111"/>
        <v>1</v>
      </c>
      <c r="J165" s="157">
        <f>G165-D165</f>
        <v>-421.6</v>
      </c>
      <c r="K165" s="161">
        <f>G165/D165</f>
        <v>0.51400000000000001</v>
      </c>
      <c r="L165" s="160">
        <f t="shared" si="114"/>
        <v>-63.5</v>
      </c>
      <c r="M165" s="203">
        <f t="shared" si="104"/>
        <v>-0.125</v>
      </c>
    </row>
    <row r="166" spans="1:15" s="26" customFormat="1" ht="18.75" customHeight="1" x14ac:dyDescent="0.2">
      <c r="A166" s="13"/>
      <c r="B166" s="23" t="s">
        <v>390</v>
      </c>
      <c r="C166" s="110">
        <v>0</v>
      </c>
      <c r="D166" s="110">
        <v>37.4</v>
      </c>
      <c r="E166" s="110">
        <v>37.4</v>
      </c>
      <c r="F166" s="110">
        <v>0</v>
      </c>
      <c r="G166" s="110">
        <v>37.4</v>
      </c>
      <c r="H166" s="133">
        <f>G166/$G$271</f>
        <v>0</v>
      </c>
      <c r="I166" s="161">
        <f t="shared" si="111"/>
        <v>1</v>
      </c>
      <c r="J166" s="157">
        <f>G166-D166</f>
        <v>0</v>
      </c>
      <c r="K166" s="161">
        <f>G166/D166</f>
        <v>1</v>
      </c>
      <c r="L166" s="160">
        <f t="shared" si="114"/>
        <v>37.4</v>
      </c>
      <c r="M166" s="203">
        <v>0</v>
      </c>
    </row>
    <row r="167" spans="1:15" s="18" customFormat="1" ht="12.75" customHeight="1" x14ac:dyDescent="0.2">
      <c r="A167" s="50" t="s">
        <v>21</v>
      </c>
      <c r="B167" s="55" t="s">
        <v>8</v>
      </c>
      <c r="C167" s="136">
        <f>C168+C186+C204+C178</f>
        <v>248000.4</v>
      </c>
      <c r="D167" s="136">
        <f>D168+D186+D204+D178</f>
        <v>1416298.4</v>
      </c>
      <c r="E167" s="136">
        <f>E168+E186+E204+E178</f>
        <v>1025877.3</v>
      </c>
      <c r="F167" s="136">
        <f>F168+F186+F204+F178</f>
        <v>606845.19999999995</v>
      </c>
      <c r="G167" s="136">
        <f>G168+G186+G204+G178</f>
        <v>1025877.3</v>
      </c>
      <c r="H167" s="52">
        <f>G167/$G$271</f>
        <v>0.46100000000000002</v>
      </c>
      <c r="I167" s="128">
        <f t="shared" si="111"/>
        <v>1</v>
      </c>
      <c r="J167" s="129">
        <f>G167-D167</f>
        <v>-390421.1</v>
      </c>
      <c r="K167" s="128">
        <f>G167/D167</f>
        <v>0.72399999999999998</v>
      </c>
      <c r="L167" s="130">
        <f>G167-F167</f>
        <v>419032.1</v>
      </c>
      <c r="M167" s="203">
        <f t="shared" si="104"/>
        <v>0.69099999999999995</v>
      </c>
      <c r="O167" s="223"/>
    </row>
    <row r="168" spans="1:15" x14ac:dyDescent="0.2">
      <c r="A168" s="13" t="s">
        <v>51</v>
      </c>
      <c r="B168" s="22" t="s">
        <v>63</v>
      </c>
      <c r="C168" s="110">
        <f>C170+C171+C174+C175+C176+C177+C172+C173</f>
        <v>13099.2</v>
      </c>
      <c r="D168" s="110">
        <f t="shared" ref="D168:G168" si="122">D170+D171+D174+D175+D176+D177+D172+D173</f>
        <v>29597.3</v>
      </c>
      <c r="E168" s="110">
        <f t="shared" si="122"/>
        <v>17613.099999999999</v>
      </c>
      <c r="F168" s="110">
        <f t="shared" si="122"/>
        <v>10228.799999999999</v>
      </c>
      <c r="G168" s="110">
        <f t="shared" si="122"/>
        <v>17613.099999999999</v>
      </c>
      <c r="H168" s="120">
        <f>G168/$G$271</f>
        <v>8.0000000000000002E-3</v>
      </c>
      <c r="I168" s="161">
        <f t="shared" si="111"/>
        <v>1</v>
      </c>
      <c r="J168" s="150">
        <f>G168-D168</f>
        <v>-11984.2</v>
      </c>
      <c r="K168" s="151">
        <f>G168/D168</f>
        <v>0.59499999999999997</v>
      </c>
      <c r="L168" s="160">
        <f>G168-F168</f>
        <v>7384.3</v>
      </c>
      <c r="M168" s="203">
        <f t="shared" si="104"/>
        <v>0.72199999999999998</v>
      </c>
      <c r="N168" s="224"/>
      <c r="O168" s="224"/>
    </row>
    <row r="169" spans="1:15" x14ac:dyDescent="0.2">
      <c r="A169" s="13"/>
      <c r="B169" s="22" t="s">
        <v>26</v>
      </c>
      <c r="C169" s="111"/>
      <c r="D169" s="111"/>
      <c r="E169" s="111"/>
      <c r="F169" s="111"/>
      <c r="G169" s="111"/>
      <c r="H169" s="126"/>
      <c r="I169" s="161"/>
      <c r="J169" s="150"/>
      <c r="K169" s="151"/>
      <c r="L169" s="160"/>
      <c r="M169" s="203"/>
    </row>
    <row r="170" spans="1:15" ht="68.25" customHeight="1" x14ac:dyDescent="0.2">
      <c r="A170" s="139" t="s">
        <v>374</v>
      </c>
      <c r="B170" s="23" t="s">
        <v>380</v>
      </c>
      <c r="C170" s="110">
        <v>1020</v>
      </c>
      <c r="D170" s="110">
        <v>3831.8</v>
      </c>
      <c r="E170" s="110">
        <v>743.8</v>
      </c>
      <c r="F170" s="110">
        <v>5947</v>
      </c>
      <c r="G170" s="110">
        <v>743.8</v>
      </c>
      <c r="H170" s="120">
        <f t="shared" ref="H170:H178" si="123">G170/$G$271</f>
        <v>0</v>
      </c>
      <c r="I170" s="161">
        <f t="shared" ref="I170:I173" si="124">G170/E170</f>
        <v>1</v>
      </c>
      <c r="J170" s="150">
        <f t="shared" ref="J170:J178" si="125">G170-D170</f>
        <v>-3088</v>
      </c>
      <c r="K170" s="151">
        <f t="shared" ref="K170:K173" si="126">G170/D170</f>
        <v>0.19400000000000001</v>
      </c>
      <c r="L170" s="160">
        <f t="shared" ref="L170:L197" si="127">G170-F170</f>
        <v>-5203.2</v>
      </c>
      <c r="M170" s="203">
        <f t="shared" si="104"/>
        <v>-0.875</v>
      </c>
    </row>
    <row r="171" spans="1:15" ht="40.5" hidden="1" customHeight="1" x14ac:dyDescent="0.2">
      <c r="A171" s="13" t="s">
        <v>156</v>
      </c>
      <c r="B171" s="23" t="s">
        <v>157</v>
      </c>
      <c r="C171" s="110">
        <v>0</v>
      </c>
      <c r="D171" s="110">
        <v>0</v>
      </c>
      <c r="E171" s="110">
        <v>0</v>
      </c>
      <c r="F171" s="110">
        <v>0</v>
      </c>
      <c r="G171" s="110">
        <v>0</v>
      </c>
      <c r="H171" s="120">
        <f t="shared" si="123"/>
        <v>0</v>
      </c>
      <c r="I171" s="161" t="e">
        <f t="shared" si="124"/>
        <v>#DIV/0!</v>
      </c>
      <c r="J171" s="150">
        <f t="shared" ref="J171:J173" si="128">G171-D171</f>
        <v>0</v>
      </c>
      <c r="K171" s="151" t="e">
        <f t="shared" si="126"/>
        <v>#DIV/0!</v>
      </c>
      <c r="L171" s="160">
        <f t="shared" ref="L171:L173" si="129">G171-F171</f>
        <v>0</v>
      </c>
      <c r="M171" s="203" t="e">
        <f t="shared" si="104"/>
        <v>#DIV/0!</v>
      </c>
    </row>
    <row r="172" spans="1:15" ht="72" customHeight="1" x14ac:dyDescent="0.2">
      <c r="A172" s="13" t="s">
        <v>331</v>
      </c>
      <c r="B172" s="23" t="s">
        <v>334</v>
      </c>
      <c r="C172" s="110">
        <v>3993.5</v>
      </c>
      <c r="D172" s="110">
        <v>5588.1</v>
      </c>
      <c r="E172" s="110">
        <v>4086.6</v>
      </c>
      <c r="F172" s="110">
        <v>48</v>
      </c>
      <c r="G172" s="110">
        <v>4086.6</v>
      </c>
      <c r="H172" s="120">
        <f t="shared" si="123"/>
        <v>2E-3</v>
      </c>
      <c r="I172" s="161">
        <f t="shared" si="124"/>
        <v>1</v>
      </c>
      <c r="J172" s="150">
        <f t="shared" si="128"/>
        <v>-1501.5</v>
      </c>
      <c r="K172" s="151">
        <f t="shared" si="126"/>
        <v>0.73099999999999998</v>
      </c>
      <c r="L172" s="160">
        <f t="shared" si="129"/>
        <v>4038.6</v>
      </c>
      <c r="M172" s="203">
        <f t="shared" si="104"/>
        <v>84.138000000000005</v>
      </c>
    </row>
    <row r="173" spans="1:15" ht="117.75" customHeight="1" x14ac:dyDescent="0.2">
      <c r="A173" s="13" t="s">
        <v>419</v>
      </c>
      <c r="B173" s="23" t="s">
        <v>418</v>
      </c>
      <c r="C173" s="110">
        <v>0</v>
      </c>
      <c r="D173" s="110">
        <v>10364</v>
      </c>
      <c r="E173" s="110">
        <v>6601.7</v>
      </c>
      <c r="F173" s="110">
        <v>0</v>
      </c>
      <c r="G173" s="110">
        <v>6601.7</v>
      </c>
      <c r="H173" s="120">
        <f t="shared" si="123"/>
        <v>3.0000000000000001E-3</v>
      </c>
      <c r="I173" s="161">
        <f t="shared" si="124"/>
        <v>1</v>
      </c>
      <c r="J173" s="150">
        <f t="shared" si="128"/>
        <v>-3762.3</v>
      </c>
      <c r="K173" s="151">
        <f t="shared" si="126"/>
        <v>0.63700000000000001</v>
      </c>
      <c r="L173" s="160">
        <f t="shared" si="129"/>
        <v>6601.7</v>
      </c>
      <c r="M173" s="203">
        <v>0</v>
      </c>
      <c r="N173" s="248"/>
    </row>
    <row r="174" spans="1:15" ht="27" x14ac:dyDescent="0.2">
      <c r="A174" s="139" t="s">
        <v>333</v>
      </c>
      <c r="B174" s="23" t="s">
        <v>137</v>
      </c>
      <c r="C174" s="110">
        <v>6585.7</v>
      </c>
      <c r="D174" s="110">
        <v>6585.7</v>
      </c>
      <c r="E174" s="110">
        <v>4514.2</v>
      </c>
      <c r="F174" s="110">
        <v>2269.3000000000002</v>
      </c>
      <c r="G174" s="110">
        <v>4514.2</v>
      </c>
      <c r="H174" s="120">
        <f t="shared" si="123"/>
        <v>2E-3</v>
      </c>
      <c r="I174" s="161">
        <f t="shared" si="111"/>
        <v>1</v>
      </c>
      <c r="J174" s="150">
        <f t="shared" si="125"/>
        <v>-2071.5</v>
      </c>
      <c r="K174" s="151">
        <f>G174/D174</f>
        <v>0.68500000000000005</v>
      </c>
      <c r="L174" s="160">
        <f t="shared" si="127"/>
        <v>2244.9</v>
      </c>
      <c r="M174" s="203">
        <f t="shared" si="104"/>
        <v>0.98899999999999999</v>
      </c>
    </row>
    <row r="175" spans="1:15" x14ac:dyDescent="0.2">
      <c r="A175" s="139" t="s">
        <v>372</v>
      </c>
      <c r="B175" s="23" t="s">
        <v>373</v>
      </c>
      <c r="C175" s="110">
        <v>1000</v>
      </c>
      <c r="D175" s="110">
        <v>1000</v>
      </c>
      <c r="E175" s="110">
        <v>135.9</v>
      </c>
      <c r="F175" s="110">
        <v>190</v>
      </c>
      <c r="G175" s="110">
        <v>135.9</v>
      </c>
      <c r="H175" s="120">
        <f t="shared" si="123"/>
        <v>0</v>
      </c>
      <c r="I175" s="161">
        <f t="shared" si="111"/>
        <v>1</v>
      </c>
      <c r="J175" s="150">
        <f t="shared" si="125"/>
        <v>-864.1</v>
      </c>
      <c r="K175" s="151">
        <f>G175/D175</f>
        <v>0.13600000000000001</v>
      </c>
      <c r="L175" s="160">
        <f t="shared" si="127"/>
        <v>-54.1</v>
      </c>
      <c r="M175" s="203">
        <f t="shared" si="104"/>
        <v>-0.28499999999999998</v>
      </c>
    </row>
    <row r="176" spans="1:15" ht="21" customHeight="1" x14ac:dyDescent="0.2">
      <c r="A176" s="139" t="s">
        <v>164</v>
      </c>
      <c r="B176" s="23" t="s">
        <v>394</v>
      </c>
      <c r="C176" s="110">
        <v>500</v>
      </c>
      <c r="D176" s="110">
        <v>500</v>
      </c>
      <c r="E176" s="110">
        <v>0</v>
      </c>
      <c r="F176" s="110">
        <v>0</v>
      </c>
      <c r="G176" s="110">
        <v>0</v>
      </c>
      <c r="H176" s="126">
        <f t="shared" si="123"/>
        <v>0</v>
      </c>
      <c r="I176" s="161">
        <v>0</v>
      </c>
      <c r="J176" s="150">
        <f t="shared" si="125"/>
        <v>-500</v>
      </c>
      <c r="K176" s="151">
        <f>G176/D176</f>
        <v>0</v>
      </c>
      <c r="L176" s="160">
        <f t="shared" si="127"/>
        <v>0</v>
      </c>
      <c r="M176" s="203">
        <v>0</v>
      </c>
    </row>
    <row r="177" spans="1:13" ht="13.5" customHeight="1" x14ac:dyDescent="0.2">
      <c r="A177" s="13"/>
      <c r="B177" s="23" t="s">
        <v>150</v>
      </c>
      <c r="C177" s="110">
        <v>0</v>
      </c>
      <c r="D177" s="110">
        <v>1727.7</v>
      </c>
      <c r="E177" s="110">
        <v>1530.9</v>
      </c>
      <c r="F177" s="110">
        <v>1774.5</v>
      </c>
      <c r="G177" s="110">
        <v>1530.9</v>
      </c>
      <c r="H177" s="126">
        <f t="shared" si="123"/>
        <v>1E-3</v>
      </c>
      <c r="I177" s="161">
        <f t="shared" si="111"/>
        <v>1</v>
      </c>
      <c r="J177" s="150">
        <f t="shared" si="125"/>
        <v>-196.8</v>
      </c>
      <c r="K177" s="151">
        <f>G177/D177</f>
        <v>0.88600000000000001</v>
      </c>
      <c r="L177" s="160">
        <f t="shared" si="127"/>
        <v>-243.6</v>
      </c>
      <c r="M177" s="203">
        <f t="shared" si="104"/>
        <v>-0.13700000000000001</v>
      </c>
    </row>
    <row r="178" spans="1:13" ht="13.5" customHeight="1" x14ac:dyDescent="0.2">
      <c r="A178" s="13" t="s">
        <v>116</v>
      </c>
      <c r="B178" s="8" t="s">
        <v>117</v>
      </c>
      <c r="C178" s="109">
        <f>C180+C185+C181+C184+C182+C183</f>
        <v>0</v>
      </c>
      <c r="D178" s="109">
        <f t="shared" ref="D178:G178" si="130">D180+D185+D181+D184+D182+D183</f>
        <v>213615.5</v>
      </c>
      <c r="E178" s="109">
        <f t="shared" si="130"/>
        <v>112161.60000000001</v>
      </c>
      <c r="F178" s="109">
        <f t="shared" si="130"/>
        <v>315698.40000000002</v>
      </c>
      <c r="G178" s="109">
        <f t="shared" si="130"/>
        <v>112161.60000000001</v>
      </c>
      <c r="H178" s="126">
        <f t="shared" si="123"/>
        <v>0.05</v>
      </c>
      <c r="I178" s="161">
        <f t="shared" si="111"/>
        <v>1</v>
      </c>
      <c r="J178" s="61">
        <f t="shared" si="125"/>
        <v>-101453.9</v>
      </c>
      <c r="K178" s="151">
        <f>G178/D178</f>
        <v>0.52500000000000002</v>
      </c>
      <c r="L178" s="59">
        <f t="shared" si="127"/>
        <v>-203536.8</v>
      </c>
      <c r="M178" s="203">
        <f t="shared" si="104"/>
        <v>-0.64500000000000002</v>
      </c>
    </row>
    <row r="179" spans="1:13" ht="13.5" customHeight="1" x14ac:dyDescent="0.2">
      <c r="A179" s="13"/>
      <c r="B179" s="8" t="s">
        <v>26</v>
      </c>
      <c r="C179" s="8"/>
      <c r="D179" s="109"/>
      <c r="E179" s="5"/>
      <c r="F179" s="5"/>
      <c r="G179" s="5"/>
      <c r="H179" s="126"/>
      <c r="I179" s="161"/>
      <c r="J179" s="150"/>
      <c r="K179" s="151"/>
      <c r="L179" s="160"/>
      <c r="M179" s="203"/>
    </row>
    <row r="180" spans="1:13" ht="78.75" customHeight="1" x14ac:dyDescent="0.2">
      <c r="A180" s="13"/>
      <c r="B180" s="6" t="s">
        <v>330</v>
      </c>
      <c r="C180" s="109">
        <v>0</v>
      </c>
      <c r="D180" s="109">
        <v>0</v>
      </c>
      <c r="E180" s="5">
        <v>0</v>
      </c>
      <c r="F180" s="5">
        <v>241987.9</v>
      </c>
      <c r="G180" s="5">
        <v>0</v>
      </c>
      <c r="H180" s="126">
        <f t="shared" ref="H180:H186" si="131">G180/$G$271</f>
        <v>0</v>
      </c>
      <c r="I180" s="161">
        <v>0</v>
      </c>
      <c r="J180" s="150">
        <f>G180-D180</f>
        <v>0</v>
      </c>
      <c r="K180" s="151">
        <v>0</v>
      </c>
      <c r="L180" s="160">
        <f t="shared" si="127"/>
        <v>-241987.9</v>
      </c>
      <c r="M180" s="203">
        <f t="shared" si="104"/>
        <v>-1</v>
      </c>
    </row>
    <row r="181" spans="1:13" ht="72.75" customHeight="1" x14ac:dyDescent="0.2">
      <c r="A181" s="13"/>
      <c r="B181" s="22" t="s">
        <v>389</v>
      </c>
      <c r="C181" s="109">
        <v>0</v>
      </c>
      <c r="D181" s="109">
        <v>180000</v>
      </c>
      <c r="E181" s="5">
        <v>78819.199999999997</v>
      </c>
      <c r="F181" s="5">
        <v>0</v>
      </c>
      <c r="G181" s="5">
        <v>78819.199999999997</v>
      </c>
      <c r="H181" s="126">
        <f t="shared" si="131"/>
        <v>3.5000000000000003E-2</v>
      </c>
      <c r="I181" s="161">
        <f t="shared" ref="I181:I184" si="132">G181/E181</f>
        <v>1</v>
      </c>
      <c r="J181" s="150">
        <f t="shared" ref="J181:J185" si="133">G181-D181</f>
        <v>-101180.8</v>
      </c>
      <c r="K181" s="151">
        <f t="shared" ref="K181:K185" si="134">G181/D181</f>
        <v>0.438</v>
      </c>
      <c r="L181" s="160">
        <f t="shared" si="127"/>
        <v>78819.199999999997</v>
      </c>
      <c r="M181" s="203">
        <v>0</v>
      </c>
    </row>
    <row r="182" spans="1:13" ht="72.75" customHeight="1" x14ac:dyDescent="0.2">
      <c r="A182" s="13"/>
      <c r="B182" s="6" t="s">
        <v>387</v>
      </c>
      <c r="C182" s="109">
        <v>0</v>
      </c>
      <c r="D182" s="109">
        <v>7585.5</v>
      </c>
      <c r="E182" s="109">
        <v>7585.5</v>
      </c>
      <c r="F182" s="5">
        <v>40657.699999999997</v>
      </c>
      <c r="G182" s="109">
        <v>7585.5</v>
      </c>
      <c r="H182" s="126">
        <f t="shared" si="131"/>
        <v>3.0000000000000001E-3</v>
      </c>
      <c r="I182" s="161">
        <f t="shared" si="132"/>
        <v>1</v>
      </c>
      <c r="J182" s="150">
        <f t="shared" si="133"/>
        <v>0</v>
      </c>
      <c r="K182" s="151">
        <f t="shared" si="134"/>
        <v>1</v>
      </c>
      <c r="L182" s="160">
        <f t="shared" si="127"/>
        <v>-33072.199999999997</v>
      </c>
      <c r="M182" s="203">
        <f t="shared" si="104"/>
        <v>-0.81299999999999994</v>
      </c>
    </row>
    <row r="183" spans="1:13" ht="60" customHeight="1" x14ac:dyDescent="0.2">
      <c r="A183" s="13"/>
      <c r="B183" s="6" t="s">
        <v>388</v>
      </c>
      <c r="C183" s="109">
        <v>0</v>
      </c>
      <c r="D183" s="109">
        <v>0</v>
      </c>
      <c r="E183" s="5">
        <v>0</v>
      </c>
      <c r="F183" s="5">
        <v>28797.7</v>
      </c>
      <c r="G183" s="5">
        <v>0</v>
      </c>
      <c r="H183" s="126">
        <f t="shared" si="131"/>
        <v>0</v>
      </c>
      <c r="I183" s="161">
        <v>0</v>
      </c>
      <c r="J183" s="150">
        <f t="shared" si="133"/>
        <v>0</v>
      </c>
      <c r="K183" s="151">
        <v>0</v>
      </c>
      <c r="L183" s="160">
        <f t="shared" si="127"/>
        <v>-28797.7</v>
      </c>
      <c r="M183" s="203">
        <f t="shared" si="104"/>
        <v>-1</v>
      </c>
    </row>
    <row r="184" spans="1:13" ht="19.5" customHeight="1" x14ac:dyDescent="0.2">
      <c r="A184" s="13"/>
      <c r="B184" s="7" t="s">
        <v>381</v>
      </c>
      <c r="C184" s="109">
        <v>0</v>
      </c>
      <c r="D184" s="109">
        <v>153</v>
      </c>
      <c r="E184" s="5">
        <v>153</v>
      </c>
      <c r="F184" s="5">
        <v>0</v>
      </c>
      <c r="G184" s="5">
        <v>153</v>
      </c>
      <c r="H184" s="126">
        <f t="shared" si="131"/>
        <v>0</v>
      </c>
      <c r="I184" s="161">
        <f t="shared" si="132"/>
        <v>1</v>
      </c>
      <c r="J184" s="150">
        <f t="shared" si="133"/>
        <v>0</v>
      </c>
      <c r="K184" s="151">
        <f t="shared" si="134"/>
        <v>1</v>
      </c>
      <c r="L184" s="160">
        <f t="shared" si="127"/>
        <v>153</v>
      </c>
      <c r="M184" s="203">
        <v>0</v>
      </c>
    </row>
    <row r="185" spans="1:13" x14ac:dyDescent="0.2">
      <c r="A185" s="13"/>
      <c r="B185" s="7" t="s">
        <v>150</v>
      </c>
      <c r="C185" s="109">
        <v>0</v>
      </c>
      <c r="D185" s="109">
        <v>25877</v>
      </c>
      <c r="E185" s="5">
        <v>25603.9</v>
      </c>
      <c r="F185" s="5">
        <v>4255.1000000000004</v>
      </c>
      <c r="G185" s="5">
        <v>25603.9</v>
      </c>
      <c r="H185" s="126">
        <f t="shared" si="131"/>
        <v>1.0999999999999999E-2</v>
      </c>
      <c r="I185" s="161">
        <f t="shared" ref="I185" si="135">G185/E185</f>
        <v>1</v>
      </c>
      <c r="J185" s="150">
        <f t="shared" si="133"/>
        <v>-273.10000000000002</v>
      </c>
      <c r="K185" s="151">
        <f t="shared" si="134"/>
        <v>0.98899999999999999</v>
      </c>
      <c r="L185" s="160">
        <f t="shared" si="127"/>
        <v>21348.799999999999</v>
      </c>
      <c r="M185" s="203">
        <f t="shared" si="104"/>
        <v>5.0170000000000003</v>
      </c>
    </row>
    <row r="186" spans="1:13" x14ac:dyDescent="0.2">
      <c r="A186" s="13" t="s">
        <v>41</v>
      </c>
      <c r="B186" s="8" t="s">
        <v>42</v>
      </c>
      <c r="C186" s="109">
        <f>C188+C191+C192+C194+C189+C190+C201+C202+C193+C203</f>
        <v>231040.7</v>
      </c>
      <c r="D186" s="109">
        <f t="shared" ref="D186:G186" si="136">D188+D191+D192+D194+D189+D190+D201+D202+D193+D203</f>
        <v>1169225.1000000001</v>
      </c>
      <c r="E186" s="109">
        <f t="shared" si="136"/>
        <v>893982.2</v>
      </c>
      <c r="F186" s="109">
        <f t="shared" si="136"/>
        <v>279636</v>
      </c>
      <c r="G186" s="109">
        <f t="shared" si="136"/>
        <v>893982.2</v>
      </c>
      <c r="H186" s="126">
        <f t="shared" si="131"/>
        <v>0.40100000000000002</v>
      </c>
      <c r="I186" s="161">
        <f t="shared" ref="I186:I205" si="137">G186/E186</f>
        <v>1</v>
      </c>
      <c r="J186" s="150">
        <f>G186-D186</f>
        <v>-275242.90000000002</v>
      </c>
      <c r="K186" s="151">
        <f>G186/D186</f>
        <v>0.76500000000000001</v>
      </c>
      <c r="L186" s="160">
        <f t="shared" si="127"/>
        <v>614346.19999999995</v>
      </c>
      <c r="M186" s="203">
        <f t="shared" si="104"/>
        <v>2.1970000000000001</v>
      </c>
    </row>
    <row r="187" spans="1:13" x14ac:dyDescent="0.2">
      <c r="A187" s="13"/>
      <c r="B187" s="8" t="s">
        <v>26</v>
      </c>
      <c r="C187" s="8"/>
      <c r="D187" s="109"/>
      <c r="E187" s="5"/>
      <c r="F187" s="5"/>
      <c r="G187" s="5"/>
      <c r="H187" s="126"/>
      <c r="I187" s="161"/>
      <c r="J187" s="150"/>
      <c r="K187" s="151"/>
      <c r="L187" s="160"/>
      <c r="M187" s="203"/>
    </row>
    <row r="188" spans="1:13" ht="27" x14ac:dyDescent="0.2">
      <c r="A188" s="139" t="s">
        <v>379</v>
      </c>
      <c r="B188" s="23" t="s">
        <v>315</v>
      </c>
      <c r="C188" s="110">
        <v>6846.6</v>
      </c>
      <c r="D188" s="110">
        <v>33684.199999999997</v>
      </c>
      <c r="E188" s="110">
        <v>29163.8</v>
      </c>
      <c r="F188" s="110">
        <v>0</v>
      </c>
      <c r="G188" s="110">
        <v>29163.8</v>
      </c>
      <c r="H188" s="126">
        <f t="shared" ref="H188:H194" si="138">G188/$G$271</f>
        <v>1.2999999999999999E-2</v>
      </c>
      <c r="I188" s="161">
        <f t="shared" si="137"/>
        <v>1</v>
      </c>
      <c r="J188" s="150">
        <f t="shared" ref="J188:J194" si="139">G188-D188</f>
        <v>-4520.3999999999996</v>
      </c>
      <c r="K188" s="151">
        <f t="shared" ref="K188:K194" si="140">G188/D188</f>
        <v>0.86599999999999999</v>
      </c>
      <c r="L188" s="160">
        <f>G188-F188</f>
        <v>29163.8</v>
      </c>
      <c r="M188" s="203">
        <v>0</v>
      </c>
    </row>
    <row r="189" spans="1:13" ht="27" x14ac:dyDescent="0.2">
      <c r="A189" s="13" t="s">
        <v>178</v>
      </c>
      <c r="B189" s="23" t="s">
        <v>395</v>
      </c>
      <c r="C189" s="110">
        <v>1573.3</v>
      </c>
      <c r="D189" s="110">
        <v>1573.3</v>
      </c>
      <c r="E189" s="110">
        <v>1288</v>
      </c>
      <c r="F189" s="110">
        <v>271</v>
      </c>
      <c r="G189" s="110">
        <v>1288</v>
      </c>
      <c r="H189" s="126">
        <f t="shared" si="138"/>
        <v>1E-3</v>
      </c>
      <c r="I189" s="161">
        <f t="shared" si="137"/>
        <v>1</v>
      </c>
      <c r="J189" s="150">
        <f t="shared" si="139"/>
        <v>-285.3</v>
      </c>
      <c r="K189" s="151">
        <f t="shared" si="140"/>
        <v>0.81899999999999995</v>
      </c>
      <c r="L189" s="160">
        <f>G189-F189</f>
        <v>1017</v>
      </c>
      <c r="M189" s="203">
        <f t="shared" si="104"/>
        <v>3.7530000000000001</v>
      </c>
    </row>
    <row r="190" spans="1:13" ht="55.5" customHeight="1" x14ac:dyDescent="0.2">
      <c r="A190" s="139" t="s">
        <v>195</v>
      </c>
      <c r="B190" s="8" t="s">
        <v>240</v>
      </c>
      <c r="C190" s="109">
        <v>89384</v>
      </c>
      <c r="D190" s="109">
        <v>888724.6</v>
      </c>
      <c r="E190" s="5">
        <v>722472.3</v>
      </c>
      <c r="F190" s="5">
        <v>182628</v>
      </c>
      <c r="G190" s="5">
        <v>722472.3</v>
      </c>
      <c r="H190" s="120">
        <f t="shared" si="138"/>
        <v>0.32400000000000001</v>
      </c>
      <c r="I190" s="161">
        <f t="shared" si="137"/>
        <v>1</v>
      </c>
      <c r="J190" s="150">
        <f t="shared" si="139"/>
        <v>-166252.29999999999</v>
      </c>
      <c r="K190" s="151">
        <f t="shared" si="140"/>
        <v>0.81299999999999994</v>
      </c>
      <c r="L190" s="160">
        <f t="shared" si="127"/>
        <v>539844.30000000005</v>
      </c>
      <c r="M190" s="203">
        <f t="shared" si="104"/>
        <v>2.956</v>
      </c>
    </row>
    <row r="191" spans="1:13" x14ac:dyDescent="0.2">
      <c r="A191" s="139" t="s">
        <v>376</v>
      </c>
      <c r="B191" s="7" t="s">
        <v>85</v>
      </c>
      <c r="C191" s="109">
        <v>84455.2</v>
      </c>
      <c r="D191" s="109">
        <v>100152.5</v>
      </c>
      <c r="E191" s="5">
        <v>72719.7</v>
      </c>
      <c r="F191" s="5">
        <v>67375.8</v>
      </c>
      <c r="G191" s="5">
        <v>72719.7</v>
      </c>
      <c r="H191" s="120">
        <f t="shared" si="138"/>
        <v>3.3000000000000002E-2</v>
      </c>
      <c r="I191" s="161">
        <f t="shared" si="137"/>
        <v>1</v>
      </c>
      <c r="J191" s="150">
        <f t="shared" si="139"/>
        <v>-27432.799999999999</v>
      </c>
      <c r="K191" s="151">
        <f t="shared" si="140"/>
        <v>0.72599999999999998</v>
      </c>
      <c r="L191" s="160">
        <f t="shared" si="127"/>
        <v>5343.9</v>
      </c>
      <c r="M191" s="203">
        <f t="shared" si="104"/>
        <v>7.9000000000000001E-2</v>
      </c>
    </row>
    <row r="192" spans="1:13" x14ac:dyDescent="0.2">
      <c r="A192" s="139" t="s">
        <v>375</v>
      </c>
      <c r="B192" s="7" t="s">
        <v>316</v>
      </c>
      <c r="C192" s="109">
        <v>7000</v>
      </c>
      <c r="D192" s="109">
        <v>11557</v>
      </c>
      <c r="E192" s="5">
        <v>8344</v>
      </c>
      <c r="F192" s="5">
        <v>7262.2</v>
      </c>
      <c r="G192" s="5">
        <v>8344</v>
      </c>
      <c r="H192" s="120">
        <f t="shared" si="138"/>
        <v>4.0000000000000001E-3</v>
      </c>
      <c r="I192" s="161">
        <f t="shared" si="137"/>
        <v>1</v>
      </c>
      <c r="J192" s="150">
        <f t="shared" si="139"/>
        <v>-3213</v>
      </c>
      <c r="K192" s="151">
        <f t="shared" si="140"/>
        <v>0.72199999999999998</v>
      </c>
      <c r="L192" s="160">
        <f t="shared" si="127"/>
        <v>1081.8</v>
      </c>
      <c r="M192" s="203">
        <f t="shared" si="104"/>
        <v>0.14899999999999999</v>
      </c>
    </row>
    <row r="193" spans="1:13" ht="40.5" x14ac:dyDescent="0.2">
      <c r="A193" s="139"/>
      <c r="B193" s="7" t="s">
        <v>396</v>
      </c>
      <c r="C193" s="109">
        <v>0</v>
      </c>
      <c r="D193" s="109">
        <v>14299.6</v>
      </c>
      <c r="E193" s="5">
        <v>4061</v>
      </c>
      <c r="F193" s="5">
        <v>0</v>
      </c>
      <c r="G193" s="5">
        <v>4061</v>
      </c>
      <c r="H193" s="120">
        <f t="shared" si="138"/>
        <v>2E-3</v>
      </c>
      <c r="I193" s="161">
        <f t="shared" si="137"/>
        <v>1</v>
      </c>
      <c r="J193" s="150">
        <f t="shared" si="139"/>
        <v>-10238.6</v>
      </c>
      <c r="K193" s="151">
        <f t="shared" si="140"/>
        <v>0.28399999999999997</v>
      </c>
      <c r="L193" s="160">
        <f t="shared" si="127"/>
        <v>4061</v>
      </c>
      <c r="M193" s="203">
        <v>0</v>
      </c>
    </row>
    <row r="194" spans="1:13" ht="27" x14ac:dyDescent="0.2">
      <c r="A194" s="139" t="s">
        <v>377</v>
      </c>
      <c r="B194" s="7" t="s">
        <v>179</v>
      </c>
      <c r="C194" s="109">
        <f>38009.6+3772</f>
        <v>41781.599999999999</v>
      </c>
      <c r="D194" s="5">
        <v>119061.2</v>
      </c>
      <c r="E194" s="5">
        <v>55790.7</v>
      </c>
      <c r="F194" s="5">
        <v>22099</v>
      </c>
      <c r="G194" s="5">
        <v>55790.7</v>
      </c>
      <c r="H194" s="126">
        <f t="shared" si="138"/>
        <v>2.5000000000000001E-2</v>
      </c>
      <c r="I194" s="161">
        <f t="shared" si="137"/>
        <v>1</v>
      </c>
      <c r="J194" s="150">
        <f t="shared" si="139"/>
        <v>-63270.5</v>
      </c>
      <c r="K194" s="151">
        <f t="shared" si="140"/>
        <v>0.46899999999999997</v>
      </c>
      <c r="L194" s="160">
        <f t="shared" si="127"/>
        <v>33691.699999999997</v>
      </c>
      <c r="M194" s="203">
        <f t="shared" si="104"/>
        <v>1.5249999999999999</v>
      </c>
    </row>
    <row r="195" spans="1:13" ht="12.75" customHeight="1" x14ac:dyDescent="0.2">
      <c r="A195" s="13"/>
      <c r="B195" s="7" t="s">
        <v>26</v>
      </c>
      <c r="C195" s="109"/>
      <c r="D195" s="5"/>
      <c r="E195" s="5"/>
      <c r="F195" s="5"/>
      <c r="G195" s="5"/>
      <c r="H195" s="126"/>
      <c r="I195" s="161"/>
      <c r="J195" s="150"/>
      <c r="K195" s="151"/>
      <c r="L195" s="160"/>
      <c r="M195" s="203"/>
    </row>
    <row r="196" spans="1:13" ht="27" x14ac:dyDescent="0.2">
      <c r="A196" s="13"/>
      <c r="B196" s="7" t="s">
        <v>393</v>
      </c>
      <c r="C196" s="109">
        <f>SUM(C197:C200)</f>
        <v>38009.599999999999</v>
      </c>
      <c r="D196" s="109">
        <f>SUM(D197:D200)</f>
        <v>115289.2</v>
      </c>
      <c r="E196" s="109">
        <f>SUM(E197:E200)</f>
        <v>55641.599999999999</v>
      </c>
      <c r="F196" s="109">
        <f>SUM(F197:F200)</f>
        <v>22001.1</v>
      </c>
      <c r="G196" s="109">
        <f>SUM(G197:G200)</f>
        <v>55641.7</v>
      </c>
      <c r="H196" s="126">
        <f t="shared" ref="H196:H210" si="141">G196/$G$271</f>
        <v>2.5000000000000001E-2</v>
      </c>
      <c r="I196" s="161">
        <f t="shared" si="137"/>
        <v>1</v>
      </c>
      <c r="J196" s="150">
        <f t="shared" ref="J196:J205" si="142">G196-D196</f>
        <v>-59647.5</v>
      </c>
      <c r="K196" s="151">
        <f>G196/D196</f>
        <v>0.48299999999999998</v>
      </c>
      <c r="L196" s="160">
        <f t="shared" si="127"/>
        <v>33640.6</v>
      </c>
      <c r="M196" s="203">
        <f t="shared" si="104"/>
        <v>1.5289999999999999</v>
      </c>
    </row>
    <row r="197" spans="1:13" x14ac:dyDescent="0.2">
      <c r="A197" s="63"/>
      <c r="B197" s="64" t="s">
        <v>191</v>
      </c>
      <c r="C197" s="66">
        <v>25021.5</v>
      </c>
      <c r="D197" s="66">
        <v>66736.3</v>
      </c>
      <c r="E197" s="66">
        <v>34245.199999999997</v>
      </c>
      <c r="F197" s="66">
        <v>12675.6</v>
      </c>
      <c r="G197" s="66">
        <v>34245.199999999997</v>
      </c>
      <c r="H197" s="121">
        <f t="shared" si="141"/>
        <v>1.4999999999999999E-2</v>
      </c>
      <c r="I197" s="161">
        <f t="shared" si="137"/>
        <v>1</v>
      </c>
      <c r="J197" s="150">
        <f t="shared" si="142"/>
        <v>-32491.1</v>
      </c>
      <c r="K197" s="151">
        <f>G197/D197</f>
        <v>0.51300000000000001</v>
      </c>
      <c r="L197" s="160">
        <f t="shared" si="127"/>
        <v>21569.599999999999</v>
      </c>
      <c r="M197" s="203">
        <f t="shared" si="104"/>
        <v>1.702</v>
      </c>
    </row>
    <row r="198" spans="1:13" x14ac:dyDescent="0.2">
      <c r="A198" s="63"/>
      <c r="B198" s="64" t="s">
        <v>190</v>
      </c>
      <c r="C198" s="66">
        <v>363.1</v>
      </c>
      <c r="D198" s="66">
        <v>319.8</v>
      </c>
      <c r="E198" s="66">
        <v>147.19999999999999</v>
      </c>
      <c r="F198" s="66">
        <v>282.39999999999998</v>
      </c>
      <c r="G198" s="66">
        <v>147.19999999999999</v>
      </c>
      <c r="H198" s="121">
        <f t="shared" si="141"/>
        <v>0</v>
      </c>
      <c r="I198" s="161">
        <f t="shared" si="137"/>
        <v>1</v>
      </c>
      <c r="J198" s="150">
        <f t="shared" si="142"/>
        <v>-172.6</v>
      </c>
      <c r="K198" s="151">
        <f>G198/D198</f>
        <v>0.46</v>
      </c>
      <c r="L198" s="160">
        <f>G198-F198</f>
        <v>-135.19999999999999</v>
      </c>
      <c r="M198" s="203">
        <f t="shared" ref="M198:M261" si="143">G198/F198-1</f>
        <v>-0.47899999999999998</v>
      </c>
    </row>
    <row r="199" spans="1:13" ht="13.5" hidden="1" customHeight="1" x14ac:dyDescent="0.2">
      <c r="A199" s="63"/>
      <c r="B199" s="64" t="s">
        <v>131</v>
      </c>
      <c r="C199" s="66">
        <v>0</v>
      </c>
      <c r="D199" s="66">
        <v>0</v>
      </c>
      <c r="E199" s="66">
        <v>0</v>
      </c>
      <c r="F199" s="66">
        <v>0</v>
      </c>
      <c r="G199" s="66">
        <v>0</v>
      </c>
      <c r="H199" s="121">
        <f t="shared" si="141"/>
        <v>0</v>
      </c>
      <c r="I199" s="161" t="e">
        <f t="shared" si="137"/>
        <v>#DIV/0!</v>
      </c>
      <c r="J199" s="150">
        <f t="shared" si="142"/>
        <v>0</v>
      </c>
      <c r="K199" s="151" t="e">
        <f>G199/D199</f>
        <v>#DIV/0!</v>
      </c>
      <c r="L199" s="160">
        <f t="shared" ref="L199:L203" si="144">G199-F199</f>
        <v>0</v>
      </c>
      <c r="M199" s="203" t="e">
        <f t="shared" si="143"/>
        <v>#DIV/0!</v>
      </c>
    </row>
    <row r="200" spans="1:13" x14ac:dyDescent="0.2">
      <c r="A200" s="63"/>
      <c r="B200" s="64" t="s">
        <v>132</v>
      </c>
      <c r="C200" s="66">
        <v>12625</v>
      </c>
      <c r="D200" s="66">
        <v>48233.1</v>
      </c>
      <c r="E200" s="66">
        <v>21249.200000000001</v>
      </c>
      <c r="F200" s="66">
        <v>9043.1</v>
      </c>
      <c r="G200" s="66">
        <v>21249.3</v>
      </c>
      <c r="H200" s="121">
        <f t="shared" si="141"/>
        <v>0.01</v>
      </c>
      <c r="I200" s="161">
        <f>G200/E200</f>
        <v>1</v>
      </c>
      <c r="J200" s="150">
        <f t="shared" si="142"/>
        <v>-26983.8</v>
      </c>
      <c r="K200" s="151">
        <f t="shared" ref="K200:K205" si="145">G200/D200</f>
        <v>0.441</v>
      </c>
      <c r="L200" s="160">
        <f t="shared" si="144"/>
        <v>12206.2</v>
      </c>
      <c r="M200" s="203">
        <f t="shared" si="143"/>
        <v>1.35</v>
      </c>
    </row>
    <row r="201" spans="1:13" ht="27" hidden="1" customHeight="1" x14ac:dyDescent="0.2">
      <c r="A201" s="13"/>
      <c r="B201" s="7" t="s">
        <v>188</v>
      </c>
      <c r="C201" s="109">
        <v>0</v>
      </c>
      <c r="D201" s="109">
        <v>0</v>
      </c>
      <c r="E201" s="5">
        <v>0</v>
      </c>
      <c r="F201" s="5">
        <v>0</v>
      </c>
      <c r="G201" s="5">
        <v>0</v>
      </c>
      <c r="H201" s="126">
        <f t="shared" si="141"/>
        <v>0</v>
      </c>
      <c r="I201" s="161">
        <v>0</v>
      </c>
      <c r="J201" s="150">
        <f t="shared" si="142"/>
        <v>0</v>
      </c>
      <c r="K201" s="151" t="e">
        <f t="shared" si="145"/>
        <v>#DIV/0!</v>
      </c>
      <c r="L201" s="160">
        <f t="shared" si="144"/>
        <v>0</v>
      </c>
      <c r="M201" s="203" t="e">
        <f t="shared" si="143"/>
        <v>#DIV/0!</v>
      </c>
    </row>
    <row r="202" spans="1:13" ht="45" hidden="1" customHeight="1" x14ac:dyDescent="0.2">
      <c r="A202" s="13"/>
      <c r="B202" s="7" t="s">
        <v>297</v>
      </c>
      <c r="C202" s="109">
        <v>0</v>
      </c>
      <c r="D202" s="109">
        <v>0</v>
      </c>
      <c r="E202" s="5">
        <v>0</v>
      </c>
      <c r="F202" s="5">
        <v>0</v>
      </c>
      <c r="G202" s="5">
        <v>0</v>
      </c>
      <c r="H202" s="126">
        <f t="shared" si="141"/>
        <v>0</v>
      </c>
      <c r="I202" s="161">
        <v>0</v>
      </c>
      <c r="J202" s="150">
        <f t="shared" si="142"/>
        <v>0</v>
      </c>
      <c r="K202" s="151" t="e">
        <f t="shared" si="145"/>
        <v>#DIV/0!</v>
      </c>
      <c r="L202" s="160">
        <f t="shared" si="144"/>
        <v>0</v>
      </c>
      <c r="M202" s="203" t="e">
        <f t="shared" si="143"/>
        <v>#DIV/0!</v>
      </c>
    </row>
    <row r="203" spans="1:13" ht="13.5" customHeight="1" x14ac:dyDescent="0.2">
      <c r="A203" s="13"/>
      <c r="B203" s="7" t="s">
        <v>150</v>
      </c>
      <c r="C203" s="109">
        <v>0</v>
      </c>
      <c r="D203" s="109">
        <v>172.7</v>
      </c>
      <c r="E203" s="5">
        <v>142.69999999999999</v>
      </c>
      <c r="F203" s="5">
        <v>0</v>
      </c>
      <c r="G203" s="5">
        <v>142.69999999999999</v>
      </c>
      <c r="H203" s="126">
        <f t="shared" si="141"/>
        <v>0</v>
      </c>
      <c r="I203" s="161">
        <f t="shared" si="137"/>
        <v>1</v>
      </c>
      <c r="J203" s="150">
        <f t="shared" si="142"/>
        <v>-30</v>
      </c>
      <c r="K203" s="151">
        <f t="shared" si="145"/>
        <v>0.82599999999999996</v>
      </c>
      <c r="L203" s="160">
        <f t="shared" si="144"/>
        <v>142.69999999999999</v>
      </c>
      <c r="M203" s="203">
        <v>0</v>
      </c>
    </row>
    <row r="204" spans="1:13" s="1" customFormat="1" x14ac:dyDescent="0.2">
      <c r="A204" s="13" t="s">
        <v>52</v>
      </c>
      <c r="B204" s="7" t="s">
        <v>53</v>
      </c>
      <c r="C204" s="109">
        <f>C205</f>
        <v>3860.5</v>
      </c>
      <c r="D204" s="109">
        <f>D205</f>
        <v>3860.5</v>
      </c>
      <c r="E204" s="109">
        <f t="shared" ref="E204:G204" si="146">E205</f>
        <v>2120.4</v>
      </c>
      <c r="F204" s="109">
        <f t="shared" si="146"/>
        <v>1282</v>
      </c>
      <c r="G204" s="109">
        <f t="shared" si="146"/>
        <v>2120.4</v>
      </c>
      <c r="H204" s="120">
        <f t="shared" si="141"/>
        <v>1E-3</v>
      </c>
      <c r="I204" s="161">
        <f t="shared" si="137"/>
        <v>1</v>
      </c>
      <c r="J204" s="150">
        <f t="shared" si="142"/>
        <v>-1740.1</v>
      </c>
      <c r="K204" s="151">
        <f t="shared" si="145"/>
        <v>0.54900000000000004</v>
      </c>
      <c r="L204" s="160">
        <f t="shared" ref="L204:L210" si="147">G204-F204</f>
        <v>838.4</v>
      </c>
      <c r="M204" s="203">
        <f t="shared" si="143"/>
        <v>0.65400000000000003</v>
      </c>
    </row>
    <row r="205" spans="1:13" s="1" customFormat="1" ht="15" customHeight="1" x14ac:dyDescent="0.2">
      <c r="A205" s="13"/>
      <c r="B205" s="7" t="s">
        <v>300</v>
      </c>
      <c r="C205" s="109">
        <v>3860.5</v>
      </c>
      <c r="D205" s="109">
        <v>3860.5</v>
      </c>
      <c r="E205" s="5">
        <v>2120.4</v>
      </c>
      <c r="F205" s="5">
        <v>1282</v>
      </c>
      <c r="G205" s="5">
        <v>2120.4</v>
      </c>
      <c r="H205" s="120">
        <f t="shared" si="141"/>
        <v>1E-3</v>
      </c>
      <c r="I205" s="161">
        <f t="shared" si="137"/>
        <v>1</v>
      </c>
      <c r="J205" s="150">
        <f t="shared" si="142"/>
        <v>-1740.1</v>
      </c>
      <c r="K205" s="151">
        <f t="shared" si="145"/>
        <v>0.54900000000000004</v>
      </c>
      <c r="L205" s="160">
        <f t="shared" si="147"/>
        <v>838.4</v>
      </c>
      <c r="M205" s="203">
        <f t="shared" si="143"/>
        <v>0.65400000000000003</v>
      </c>
    </row>
    <row r="206" spans="1:13" s="18" customFormat="1" x14ac:dyDescent="0.2">
      <c r="A206" s="50" t="s">
        <v>97</v>
      </c>
      <c r="B206" s="56" t="s">
        <v>96</v>
      </c>
      <c r="C206" s="51">
        <f>C207+C224</f>
        <v>42190.5</v>
      </c>
      <c r="D206" s="51">
        <f>D207+D224</f>
        <v>48697.4</v>
      </c>
      <c r="E206" s="51">
        <f>E207+E224</f>
        <v>38238.199999999997</v>
      </c>
      <c r="F206" s="51">
        <f t="shared" ref="F206:G206" si="148">F207+F224</f>
        <v>16851.599999999999</v>
      </c>
      <c r="G206" s="51">
        <f t="shared" si="148"/>
        <v>38238.199999999997</v>
      </c>
      <c r="H206" s="52">
        <f t="shared" si="141"/>
        <v>1.7000000000000001E-2</v>
      </c>
      <c r="I206" s="128">
        <f>G206/E206</f>
        <v>1</v>
      </c>
      <c r="J206" s="129">
        <f t="shared" ref="J206:J209" si="149">G206-D206</f>
        <v>-10459.200000000001</v>
      </c>
      <c r="K206" s="128">
        <f t="shared" ref="K206:K209" si="150">G206/D206</f>
        <v>0.78500000000000003</v>
      </c>
      <c r="L206" s="130">
        <f t="shared" si="147"/>
        <v>21386.6</v>
      </c>
      <c r="M206" s="203">
        <f t="shared" si="143"/>
        <v>1.2689999999999999</v>
      </c>
    </row>
    <row r="207" spans="1:13" s="26" customFormat="1" x14ac:dyDescent="0.2">
      <c r="A207" s="67" t="s">
        <v>43</v>
      </c>
      <c r="B207" s="68" t="s">
        <v>238</v>
      </c>
      <c r="C207" s="123">
        <f>C208+C209+C210</f>
        <v>41137.4</v>
      </c>
      <c r="D207" s="123">
        <f>D208+D209+D210</f>
        <v>47644.3</v>
      </c>
      <c r="E207" s="123">
        <f>E208+E209+E210</f>
        <v>37367.5</v>
      </c>
      <c r="F207" s="123">
        <f>F208+F209+F210</f>
        <v>16360</v>
      </c>
      <c r="G207" s="123">
        <f>G208+G209+G210</f>
        <v>37367.5</v>
      </c>
      <c r="H207" s="60">
        <f t="shared" si="141"/>
        <v>1.7000000000000001E-2</v>
      </c>
      <c r="I207" s="161">
        <f>G207/E207</f>
        <v>1</v>
      </c>
      <c r="J207" s="150">
        <f>G207-D207</f>
        <v>-10276.799999999999</v>
      </c>
      <c r="K207" s="151">
        <f>G207/D207</f>
        <v>0.78400000000000003</v>
      </c>
      <c r="L207" s="160">
        <f t="shared" si="147"/>
        <v>21007.5</v>
      </c>
      <c r="M207" s="203">
        <f t="shared" si="143"/>
        <v>1.284</v>
      </c>
    </row>
    <row r="208" spans="1:13" ht="40.5" x14ac:dyDescent="0.2">
      <c r="A208" s="14"/>
      <c r="B208" s="7" t="s">
        <v>86</v>
      </c>
      <c r="C208" s="5">
        <v>23825</v>
      </c>
      <c r="D208" s="5">
        <v>22695</v>
      </c>
      <c r="E208" s="5">
        <v>14969.1</v>
      </c>
      <c r="F208" s="5">
        <v>12990.3</v>
      </c>
      <c r="G208" s="5">
        <v>14969.1</v>
      </c>
      <c r="H208" s="126">
        <f t="shared" si="141"/>
        <v>7.0000000000000001E-3</v>
      </c>
      <c r="I208" s="161">
        <f t="shared" ref="I208:I271" si="151">G208/E208</f>
        <v>1</v>
      </c>
      <c r="J208" s="150">
        <f t="shared" si="149"/>
        <v>-7725.9</v>
      </c>
      <c r="K208" s="151">
        <f t="shared" si="150"/>
        <v>0.66</v>
      </c>
      <c r="L208" s="160">
        <f t="shared" si="147"/>
        <v>1978.8</v>
      </c>
      <c r="M208" s="203">
        <f t="shared" si="143"/>
        <v>0.152</v>
      </c>
    </row>
    <row r="209" spans="1:13" x14ac:dyDescent="0.2">
      <c r="A209" s="14"/>
      <c r="B209" s="7" t="s">
        <v>87</v>
      </c>
      <c r="C209" s="5">
        <v>12335.4</v>
      </c>
      <c r="D209" s="5">
        <v>17799.5</v>
      </c>
      <c r="E209" s="5">
        <v>16944.900000000001</v>
      </c>
      <c r="F209" s="5">
        <v>3369.7</v>
      </c>
      <c r="G209" s="5">
        <v>16944.900000000001</v>
      </c>
      <c r="H209" s="126">
        <f t="shared" si="141"/>
        <v>8.0000000000000002E-3</v>
      </c>
      <c r="I209" s="161">
        <f t="shared" si="151"/>
        <v>1</v>
      </c>
      <c r="J209" s="150">
        <f t="shared" si="149"/>
        <v>-854.6</v>
      </c>
      <c r="K209" s="151">
        <f t="shared" si="150"/>
        <v>0.95199999999999996</v>
      </c>
      <c r="L209" s="160">
        <f t="shared" si="147"/>
        <v>13575.2</v>
      </c>
      <c r="M209" s="203">
        <f t="shared" si="143"/>
        <v>4.0289999999999999</v>
      </c>
    </row>
    <row r="210" spans="1:13" x14ac:dyDescent="0.2">
      <c r="A210" s="14"/>
      <c r="B210" s="7" t="s">
        <v>344</v>
      </c>
      <c r="C210" s="5">
        <v>4977</v>
      </c>
      <c r="D210" s="5">
        <v>7149.8</v>
      </c>
      <c r="E210" s="5">
        <v>5453.5</v>
      </c>
      <c r="F210" s="5">
        <v>0</v>
      </c>
      <c r="G210" s="5">
        <v>5453.5</v>
      </c>
      <c r="H210" s="126">
        <f t="shared" si="141"/>
        <v>2E-3</v>
      </c>
      <c r="I210" s="161">
        <f t="shared" si="151"/>
        <v>1</v>
      </c>
      <c r="J210" s="150">
        <f t="shared" ref="J210" si="152">G210-D210</f>
        <v>-1696.3</v>
      </c>
      <c r="K210" s="151">
        <f t="shared" ref="K210" si="153">G210/D210</f>
        <v>0.76300000000000001</v>
      </c>
      <c r="L210" s="160">
        <f t="shared" si="147"/>
        <v>5453.5</v>
      </c>
      <c r="M210" s="203">
        <v>0</v>
      </c>
    </row>
    <row r="211" spans="1:13" x14ac:dyDescent="0.2">
      <c r="A211" s="69"/>
      <c r="B211" s="70" t="s">
        <v>146</v>
      </c>
      <c r="C211" s="71"/>
      <c r="D211" s="71"/>
      <c r="E211" s="71"/>
      <c r="F211" s="71"/>
      <c r="G211" s="71"/>
      <c r="H211" s="121"/>
      <c r="I211" s="161"/>
      <c r="J211" s="150"/>
      <c r="K211" s="151"/>
      <c r="L211" s="160"/>
      <c r="M211" s="203"/>
    </row>
    <row r="212" spans="1:13" ht="27" x14ac:dyDescent="0.2">
      <c r="A212" s="63"/>
      <c r="B212" s="187" t="s">
        <v>345</v>
      </c>
      <c r="C212" s="71">
        <v>22559.4</v>
      </c>
      <c r="D212" s="71">
        <v>22559.4</v>
      </c>
      <c r="E212" s="71">
        <v>15439.4</v>
      </c>
      <c r="F212" s="71">
        <v>14276.9</v>
      </c>
      <c r="G212" s="71">
        <v>15439.4</v>
      </c>
      <c r="H212" s="121">
        <f t="shared" ref="H212:H218" si="154">G212/$G$271</f>
        <v>7.0000000000000001E-3</v>
      </c>
      <c r="I212" s="161">
        <f>G212/E212</f>
        <v>1</v>
      </c>
      <c r="J212" s="150">
        <f t="shared" ref="J212:J218" si="155">G212-D212</f>
        <v>-7120</v>
      </c>
      <c r="K212" s="151">
        <f t="shared" ref="K212:K222" si="156">G212/D212</f>
        <v>0.68400000000000005</v>
      </c>
      <c r="L212" s="160">
        <f>G212-F212</f>
        <v>1162.5</v>
      </c>
      <c r="M212" s="203">
        <f t="shared" si="143"/>
        <v>8.1000000000000003E-2</v>
      </c>
    </row>
    <row r="213" spans="1:13" ht="27" x14ac:dyDescent="0.2">
      <c r="A213" s="63"/>
      <c r="B213" s="64" t="s">
        <v>211</v>
      </c>
      <c r="C213" s="71">
        <v>1669.5</v>
      </c>
      <c r="D213" s="71">
        <v>1669.5</v>
      </c>
      <c r="E213" s="71">
        <v>1501.7</v>
      </c>
      <c r="F213" s="71">
        <v>1433.2</v>
      </c>
      <c r="G213" s="71">
        <v>1501.7</v>
      </c>
      <c r="H213" s="121">
        <f t="shared" si="154"/>
        <v>1E-3</v>
      </c>
      <c r="I213" s="161">
        <f t="shared" si="151"/>
        <v>1</v>
      </c>
      <c r="J213" s="150">
        <f t="shared" si="155"/>
        <v>-167.8</v>
      </c>
      <c r="K213" s="151">
        <f t="shared" si="156"/>
        <v>0.89900000000000002</v>
      </c>
      <c r="L213" s="160">
        <f>G213-F213</f>
        <v>68.5</v>
      </c>
      <c r="M213" s="203">
        <f t="shared" si="143"/>
        <v>4.8000000000000001E-2</v>
      </c>
    </row>
    <row r="214" spans="1:13" x14ac:dyDescent="0.2">
      <c r="A214" s="63"/>
      <c r="B214" s="64" t="s">
        <v>133</v>
      </c>
      <c r="C214" s="71">
        <v>62.7</v>
      </c>
      <c r="D214" s="71">
        <v>62.7</v>
      </c>
      <c r="E214" s="71">
        <v>16.3</v>
      </c>
      <c r="F214" s="71">
        <v>20.5</v>
      </c>
      <c r="G214" s="71">
        <v>16.3</v>
      </c>
      <c r="H214" s="121">
        <f t="shared" si="154"/>
        <v>0</v>
      </c>
      <c r="I214" s="161">
        <f t="shared" si="151"/>
        <v>1</v>
      </c>
      <c r="J214" s="150">
        <f t="shared" si="155"/>
        <v>-46.4</v>
      </c>
      <c r="K214" s="151">
        <f t="shared" si="156"/>
        <v>0.26</v>
      </c>
      <c r="L214" s="160">
        <f t="shared" ref="L214:L217" si="157">G214-F214</f>
        <v>-4.2</v>
      </c>
      <c r="M214" s="203">
        <f t="shared" si="143"/>
        <v>-0.20499999999999999</v>
      </c>
    </row>
    <row r="215" spans="1:13" x14ac:dyDescent="0.2">
      <c r="A215" s="63"/>
      <c r="B215" s="64" t="s">
        <v>90</v>
      </c>
      <c r="C215" s="71">
        <v>847.3</v>
      </c>
      <c r="D215" s="71">
        <v>847.3</v>
      </c>
      <c r="E215" s="71">
        <v>492.6</v>
      </c>
      <c r="F215" s="71">
        <v>450.8</v>
      </c>
      <c r="G215" s="71">
        <v>492.6</v>
      </c>
      <c r="H215" s="121">
        <f t="shared" si="154"/>
        <v>0</v>
      </c>
      <c r="I215" s="161">
        <f t="shared" si="151"/>
        <v>1</v>
      </c>
      <c r="J215" s="150">
        <f t="shared" si="155"/>
        <v>-354.7</v>
      </c>
      <c r="K215" s="151">
        <f t="shared" si="156"/>
        <v>0.58099999999999996</v>
      </c>
      <c r="L215" s="160">
        <f t="shared" si="157"/>
        <v>41.8</v>
      </c>
      <c r="M215" s="203">
        <f t="shared" si="143"/>
        <v>9.2999999999999999E-2</v>
      </c>
    </row>
    <row r="216" spans="1:13" x14ac:dyDescent="0.2">
      <c r="A216" s="63"/>
      <c r="B216" s="64" t="s">
        <v>131</v>
      </c>
      <c r="C216" s="71">
        <v>13</v>
      </c>
      <c r="D216" s="71">
        <v>13</v>
      </c>
      <c r="E216" s="71">
        <v>9.1</v>
      </c>
      <c r="F216" s="71">
        <v>9.6999999999999993</v>
      </c>
      <c r="G216" s="71">
        <v>9.1</v>
      </c>
      <c r="H216" s="121">
        <f t="shared" si="154"/>
        <v>0</v>
      </c>
      <c r="I216" s="161">
        <f t="shared" si="151"/>
        <v>1</v>
      </c>
      <c r="J216" s="150">
        <f t="shared" si="155"/>
        <v>-3.9</v>
      </c>
      <c r="K216" s="151">
        <f t="shared" si="156"/>
        <v>0.7</v>
      </c>
      <c r="L216" s="160">
        <f t="shared" si="157"/>
        <v>-0.6</v>
      </c>
      <c r="M216" s="203">
        <f t="shared" si="143"/>
        <v>-6.2E-2</v>
      </c>
    </row>
    <row r="217" spans="1:13" x14ac:dyDescent="0.2">
      <c r="A217" s="63"/>
      <c r="B217" s="64" t="s">
        <v>212</v>
      </c>
      <c r="C217" s="71">
        <v>15985.5</v>
      </c>
      <c r="D217" s="71">
        <v>22492.400000000001</v>
      </c>
      <c r="E217" s="71">
        <v>19908.400000000001</v>
      </c>
      <c r="F217" s="71">
        <v>168.9</v>
      </c>
      <c r="G217" s="71">
        <v>19908.400000000001</v>
      </c>
      <c r="H217" s="121">
        <f t="shared" si="154"/>
        <v>8.9999999999999993E-3</v>
      </c>
      <c r="I217" s="161">
        <f>G217/E217</f>
        <v>1</v>
      </c>
      <c r="J217" s="150">
        <f t="shared" si="155"/>
        <v>-2584</v>
      </c>
      <c r="K217" s="151">
        <f t="shared" si="156"/>
        <v>0.88500000000000001</v>
      </c>
      <c r="L217" s="160">
        <f t="shared" si="157"/>
        <v>19739.5</v>
      </c>
      <c r="M217" s="203">
        <f t="shared" si="143"/>
        <v>116.871</v>
      </c>
    </row>
    <row r="218" spans="1:13" ht="13.5" hidden="1" customHeight="1" x14ac:dyDescent="0.2">
      <c r="A218" s="14">
        <v>612</v>
      </c>
      <c r="B218" s="7" t="s">
        <v>87</v>
      </c>
      <c r="C218" s="76"/>
      <c r="D218" s="76"/>
      <c r="E218" s="76"/>
      <c r="F218" s="76"/>
      <c r="G218" s="76"/>
      <c r="H218" s="120">
        <f t="shared" si="154"/>
        <v>0</v>
      </c>
      <c r="I218" s="161" t="e">
        <f t="shared" ref="I218:I221" si="158">G218/E218</f>
        <v>#DIV/0!</v>
      </c>
      <c r="J218" s="150">
        <f t="shared" si="155"/>
        <v>0</v>
      </c>
      <c r="K218" s="151" t="e">
        <f t="shared" si="156"/>
        <v>#DIV/0!</v>
      </c>
      <c r="L218" s="160" t="e">
        <f>G218-#REF!</f>
        <v>#REF!</v>
      </c>
      <c r="M218" s="203" t="e">
        <f t="shared" si="143"/>
        <v>#DIV/0!</v>
      </c>
    </row>
    <row r="219" spans="1:13" ht="13.5" hidden="1" customHeight="1" x14ac:dyDescent="0.2">
      <c r="A219" s="97"/>
      <c r="B219" s="98" t="s">
        <v>26</v>
      </c>
      <c r="C219" s="117"/>
      <c r="D219" s="117"/>
      <c r="E219" s="117"/>
      <c r="F219" s="117"/>
      <c r="G219" s="117"/>
      <c r="H219" s="120"/>
      <c r="I219" s="161" t="e">
        <f t="shared" si="158"/>
        <v>#DIV/0!</v>
      </c>
      <c r="J219" s="150"/>
      <c r="K219" s="151" t="e">
        <f t="shared" si="156"/>
        <v>#DIV/0!</v>
      </c>
      <c r="L219" s="160"/>
      <c r="M219" s="203" t="e">
        <f t="shared" si="143"/>
        <v>#DIV/0!</v>
      </c>
    </row>
    <row r="220" spans="1:13" ht="27" hidden="1" customHeight="1" x14ac:dyDescent="0.2">
      <c r="A220" s="97"/>
      <c r="B220" s="98" t="s">
        <v>135</v>
      </c>
      <c r="C220" s="117"/>
      <c r="D220" s="117"/>
      <c r="E220" s="117"/>
      <c r="F220" s="117"/>
      <c r="G220" s="117"/>
      <c r="H220" s="120">
        <f t="shared" ref="H220:H230" si="159">G220/$G$271</f>
        <v>0</v>
      </c>
      <c r="I220" s="161" t="e">
        <f t="shared" si="158"/>
        <v>#DIV/0!</v>
      </c>
      <c r="J220" s="150">
        <f t="shared" ref="J220:J228" si="160">G220-D220</f>
        <v>0</v>
      </c>
      <c r="K220" s="151" t="e">
        <f t="shared" si="156"/>
        <v>#DIV/0!</v>
      </c>
      <c r="L220" s="160" t="e">
        <f>G220-#REF!</f>
        <v>#REF!</v>
      </c>
      <c r="M220" s="203" t="e">
        <f t="shared" si="143"/>
        <v>#DIV/0!</v>
      </c>
    </row>
    <row r="221" spans="1:13" ht="13.5" hidden="1" customHeight="1" x14ac:dyDescent="0.2">
      <c r="A221" s="13"/>
      <c r="B221" s="181" t="s">
        <v>213</v>
      </c>
      <c r="C221" s="117"/>
      <c r="D221" s="117"/>
      <c r="E221" s="117"/>
      <c r="F221" s="117">
        <v>0</v>
      </c>
      <c r="G221" s="117"/>
      <c r="H221" s="120">
        <f t="shared" si="159"/>
        <v>0</v>
      </c>
      <c r="I221" s="161" t="e">
        <f t="shared" si="158"/>
        <v>#DIV/0!</v>
      </c>
      <c r="J221" s="150">
        <f t="shared" si="160"/>
        <v>0</v>
      </c>
      <c r="K221" s="151" t="e">
        <f t="shared" si="156"/>
        <v>#DIV/0!</v>
      </c>
      <c r="L221" s="160">
        <f>G221-F221</f>
        <v>0</v>
      </c>
      <c r="M221" s="203" t="e">
        <f t="shared" si="143"/>
        <v>#DIV/0!</v>
      </c>
    </row>
    <row r="222" spans="1:13" ht="30.75" customHeight="1" x14ac:dyDescent="0.2">
      <c r="A222" s="13"/>
      <c r="B222" s="186" t="s">
        <v>384</v>
      </c>
      <c r="C222" s="117">
        <v>15642.9</v>
      </c>
      <c r="D222" s="117">
        <v>22149.8</v>
      </c>
      <c r="E222" s="117">
        <v>19766.8</v>
      </c>
      <c r="F222" s="117">
        <v>0</v>
      </c>
      <c r="G222" s="117">
        <v>19766.8</v>
      </c>
      <c r="H222" s="120">
        <f t="shared" si="159"/>
        <v>8.9999999999999993E-3</v>
      </c>
      <c r="I222" s="161">
        <f>G222/E222</f>
        <v>1</v>
      </c>
      <c r="J222" s="150">
        <f t="shared" si="160"/>
        <v>-2383</v>
      </c>
      <c r="K222" s="151">
        <f t="shared" si="156"/>
        <v>0.89200000000000002</v>
      </c>
      <c r="L222" s="160">
        <f>G222-F222</f>
        <v>19766.8</v>
      </c>
      <c r="M222" s="203">
        <v>0</v>
      </c>
    </row>
    <row r="223" spans="1:13" x14ac:dyDescent="0.2">
      <c r="A223" s="13"/>
      <c r="B223" s="181" t="s">
        <v>214</v>
      </c>
      <c r="C223" s="117">
        <v>66</v>
      </c>
      <c r="D223" s="117">
        <v>66</v>
      </c>
      <c r="E223" s="117">
        <v>7.2</v>
      </c>
      <c r="F223" s="109">
        <v>0</v>
      </c>
      <c r="G223" s="117">
        <v>7.2</v>
      </c>
      <c r="H223" s="120">
        <f t="shared" si="159"/>
        <v>0</v>
      </c>
      <c r="I223" s="161">
        <f>G223/E223</f>
        <v>1</v>
      </c>
      <c r="J223" s="150">
        <f t="shared" si="160"/>
        <v>-58.8</v>
      </c>
      <c r="K223" s="151">
        <f t="shared" ref="K223:K228" si="161">G223/D223</f>
        <v>0.109</v>
      </c>
      <c r="L223" s="160">
        <f>G223-F223</f>
        <v>7.2</v>
      </c>
      <c r="M223" s="203">
        <v>0</v>
      </c>
    </row>
    <row r="224" spans="1:13" s="18" customFormat="1" x14ac:dyDescent="0.2">
      <c r="A224" s="50" t="s">
        <v>192</v>
      </c>
      <c r="B224" s="56" t="s">
        <v>193</v>
      </c>
      <c r="C224" s="51">
        <f>C225</f>
        <v>1053.0999999999999</v>
      </c>
      <c r="D224" s="51">
        <f>D225</f>
        <v>1053.0999999999999</v>
      </c>
      <c r="E224" s="51">
        <f t="shared" ref="E224" si="162">E225</f>
        <v>870.7</v>
      </c>
      <c r="F224" s="51">
        <f t="shared" ref="F224:G224" si="163">F225</f>
        <v>491.6</v>
      </c>
      <c r="G224" s="51">
        <f t="shared" si="163"/>
        <v>870.7</v>
      </c>
      <c r="H224" s="52">
        <f t="shared" si="159"/>
        <v>0</v>
      </c>
      <c r="I224" s="128">
        <f>G224/E224</f>
        <v>1</v>
      </c>
      <c r="J224" s="129">
        <f t="shared" si="160"/>
        <v>-182.4</v>
      </c>
      <c r="K224" s="128">
        <f t="shared" si="161"/>
        <v>0.82699999999999996</v>
      </c>
      <c r="L224" s="130">
        <f>G224-F224</f>
        <v>379.1</v>
      </c>
      <c r="M224" s="203">
        <f t="shared" si="143"/>
        <v>0.77100000000000002</v>
      </c>
    </row>
    <row r="225" spans="1:13" x14ac:dyDescent="0.2">
      <c r="A225" s="13"/>
      <c r="B225" s="7" t="s">
        <v>194</v>
      </c>
      <c r="C225" s="109">
        <v>1053.0999999999999</v>
      </c>
      <c r="D225" s="109">
        <v>1053.0999999999999</v>
      </c>
      <c r="E225" s="109">
        <v>870.7</v>
      </c>
      <c r="F225" s="109">
        <v>491.6</v>
      </c>
      <c r="G225" s="109">
        <v>870.7</v>
      </c>
      <c r="H225" s="112">
        <f t="shared" si="159"/>
        <v>0</v>
      </c>
      <c r="I225" s="161">
        <f t="shared" si="151"/>
        <v>1</v>
      </c>
      <c r="J225" s="150">
        <f t="shared" si="160"/>
        <v>-182.4</v>
      </c>
      <c r="K225" s="151">
        <f t="shared" si="161"/>
        <v>0.82699999999999996</v>
      </c>
      <c r="L225" s="160">
        <f t="shared" ref="L225" si="164">G225-F225</f>
        <v>379.1</v>
      </c>
      <c r="M225" s="203">
        <f t="shared" si="143"/>
        <v>0.77100000000000002</v>
      </c>
    </row>
    <row r="226" spans="1:13" s="18" customFormat="1" x14ac:dyDescent="0.2">
      <c r="A226" s="50" t="s">
        <v>54</v>
      </c>
      <c r="B226" s="54" t="s">
        <v>89</v>
      </c>
      <c r="C226" s="108">
        <f>C227</f>
        <v>150808.9</v>
      </c>
      <c r="D226" s="108">
        <f t="shared" ref="D226:G226" si="165">D227</f>
        <v>175150.5</v>
      </c>
      <c r="E226" s="108">
        <f t="shared" si="165"/>
        <v>126310.2</v>
      </c>
      <c r="F226" s="108">
        <f t="shared" si="165"/>
        <v>86002.7</v>
      </c>
      <c r="G226" s="108">
        <f t="shared" si="165"/>
        <v>126018.3</v>
      </c>
      <c r="H226" s="52">
        <f t="shared" si="159"/>
        <v>5.7000000000000002E-2</v>
      </c>
      <c r="I226" s="128">
        <f t="shared" si="151"/>
        <v>0.998</v>
      </c>
      <c r="J226" s="129">
        <f t="shared" si="160"/>
        <v>-49132.2</v>
      </c>
      <c r="K226" s="128">
        <f t="shared" si="161"/>
        <v>0.71899999999999997</v>
      </c>
      <c r="L226" s="130">
        <f>G226-F226</f>
        <v>40015.599999999999</v>
      </c>
      <c r="M226" s="203">
        <f t="shared" si="143"/>
        <v>0.46500000000000002</v>
      </c>
    </row>
    <row r="227" spans="1:13" s="26" customFormat="1" x14ac:dyDescent="0.2">
      <c r="A227" s="67" t="s">
        <v>56</v>
      </c>
      <c r="B227" s="68" t="s">
        <v>55</v>
      </c>
      <c r="C227" s="122">
        <f>C228+C230+C229</f>
        <v>150808.9</v>
      </c>
      <c r="D227" s="122">
        <f t="shared" ref="D227:G227" si="166">D228+D230+D229</f>
        <v>175150.5</v>
      </c>
      <c r="E227" s="122">
        <f t="shared" si="166"/>
        <v>126310.2</v>
      </c>
      <c r="F227" s="122">
        <f t="shared" si="166"/>
        <v>86002.7</v>
      </c>
      <c r="G227" s="122">
        <f t="shared" si="166"/>
        <v>126018.3</v>
      </c>
      <c r="H227" s="60">
        <f t="shared" si="159"/>
        <v>5.7000000000000002E-2</v>
      </c>
      <c r="I227" s="161">
        <f t="shared" si="151"/>
        <v>0.998</v>
      </c>
      <c r="J227" s="150">
        <f t="shared" si="160"/>
        <v>-49132.2</v>
      </c>
      <c r="K227" s="151">
        <f t="shared" si="161"/>
        <v>0.71899999999999997</v>
      </c>
      <c r="L227" s="160">
        <f>G227-F227</f>
        <v>40015.599999999999</v>
      </c>
      <c r="M227" s="203">
        <f t="shared" si="143"/>
        <v>0.46500000000000002</v>
      </c>
    </row>
    <row r="228" spans="1:13" ht="45" customHeight="1" x14ac:dyDescent="0.2">
      <c r="A228" s="14"/>
      <c r="B228" s="7" t="s">
        <v>86</v>
      </c>
      <c r="C228" s="5">
        <v>67422.7</v>
      </c>
      <c r="D228" s="5">
        <v>64630.400000000001</v>
      </c>
      <c r="E228" s="5">
        <v>42902.1</v>
      </c>
      <c r="F228" s="5">
        <v>46242</v>
      </c>
      <c r="G228" s="5">
        <v>42902.1</v>
      </c>
      <c r="H228" s="120">
        <f t="shared" si="159"/>
        <v>1.9E-2</v>
      </c>
      <c r="I228" s="161">
        <f>G228/E228</f>
        <v>1</v>
      </c>
      <c r="J228" s="150">
        <f t="shared" si="160"/>
        <v>-21728.3</v>
      </c>
      <c r="K228" s="151">
        <f t="shared" si="161"/>
        <v>0.66400000000000003</v>
      </c>
      <c r="L228" s="160">
        <f>G228-F228</f>
        <v>-3339.9</v>
      </c>
      <c r="M228" s="203">
        <f t="shared" si="143"/>
        <v>-7.1999999999999995E-2</v>
      </c>
    </row>
    <row r="229" spans="1:13" ht="13.5" customHeight="1" x14ac:dyDescent="0.2">
      <c r="A229" s="14"/>
      <c r="B229" s="8" t="s">
        <v>87</v>
      </c>
      <c r="C229" s="5">
        <v>57876</v>
      </c>
      <c r="D229" s="76">
        <v>66713.399999999994</v>
      </c>
      <c r="E229" s="76">
        <v>47316.7</v>
      </c>
      <c r="F229" s="5">
        <v>39760.699999999997</v>
      </c>
      <c r="G229" s="76">
        <v>47024.800000000003</v>
      </c>
      <c r="H229" s="120">
        <f t="shared" si="159"/>
        <v>2.1000000000000001E-2</v>
      </c>
      <c r="I229" s="161">
        <f t="shared" ref="I229" si="167">G229/E229</f>
        <v>0.99399999999999999</v>
      </c>
      <c r="J229" s="150">
        <f t="shared" ref="J229" si="168">G229-D229</f>
        <v>-19688.599999999999</v>
      </c>
      <c r="K229" s="151">
        <f t="shared" ref="K229" si="169">G229/D229</f>
        <v>0.70499999999999996</v>
      </c>
      <c r="L229" s="160">
        <f>G229-F229</f>
        <v>7264.1</v>
      </c>
      <c r="M229" s="203">
        <f t="shared" si="143"/>
        <v>0.183</v>
      </c>
    </row>
    <row r="230" spans="1:13" ht="13.5" customHeight="1" x14ac:dyDescent="0.2">
      <c r="A230" s="14"/>
      <c r="B230" s="7" t="s">
        <v>346</v>
      </c>
      <c r="C230" s="5">
        <v>25510.2</v>
      </c>
      <c r="D230" s="76">
        <v>43806.7</v>
      </c>
      <c r="E230" s="76">
        <v>36091.4</v>
      </c>
      <c r="F230" s="76">
        <v>0</v>
      </c>
      <c r="G230" s="76">
        <v>36091.4</v>
      </c>
      <c r="H230" s="120">
        <f t="shared" si="159"/>
        <v>1.6E-2</v>
      </c>
      <c r="I230" s="161">
        <f t="shared" si="151"/>
        <v>1</v>
      </c>
      <c r="J230" s="150">
        <f>G230-D230</f>
        <v>-7715.3</v>
      </c>
      <c r="K230" s="151">
        <f>G230/D230</f>
        <v>0.82399999999999995</v>
      </c>
      <c r="L230" s="160">
        <f>G230-F230</f>
        <v>36091.4</v>
      </c>
      <c r="M230" s="203">
        <v>0</v>
      </c>
    </row>
    <row r="231" spans="1:13" x14ac:dyDescent="0.2">
      <c r="A231" s="69"/>
      <c r="B231" s="70" t="s">
        <v>146</v>
      </c>
      <c r="C231" s="70"/>
      <c r="D231" s="71"/>
      <c r="E231" s="71"/>
      <c r="F231" s="71"/>
      <c r="G231" s="71"/>
      <c r="H231" s="121"/>
      <c r="I231" s="128"/>
      <c r="J231" s="150"/>
      <c r="K231" s="151"/>
      <c r="L231" s="160"/>
      <c r="M231" s="203"/>
    </row>
    <row r="232" spans="1:13" x14ac:dyDescent="0.2">
      <c r="A232" s="69"/>
      <c r="B232" s="64" t="s">
        <v>88</v>
      </c>
      <c r="C232" s="65">
        <v>109988.9</v>
      </c>
      <c r="D232" s="71">
        <v>109939.8</v>
      </c>
      <c r="E232" s="71">
        <v>77235.899999999994</v>
      </c>
      <c r="F232" s="71">
        <v>75506.2</v>
      </c>
      <c r="G232" s="71">
        <v>76944.100000000006</v>
      </c>
      <c r="H232" s="121">
        <f t="shared" ref="H232:H237" si="170">G232/$G$271</f>
        <v>3.5000000000000003E-2</v>
      </c>
      <c r="I232" s="161">
        <f t="shared" si="151"/>
        <v>0.996</v>
      </c>
      <c r="J232" s="150">
        <f t="shared" ref="J232:J237" si="171">G232-D232</f>
        <v>-32995.699999999997</v>
      </c>
      <c r="K232" s="151">
        <f t="shared" ref="K232:K237" si="172">G232/D232</f>
        <v>0.7</v>
      </c>
      <c r="L232" s="160">
        <f>G232-F232</f>
        <v>1437.9</v>
      </c>
      <c r="M232" s="203">
        <f t="shared" si="143"/>
        <v>1.9E-2</v>
      </c>
    </row>
    <row r="233" spans="1:13" x14ac:dyDescent="0.2">
      <c r="A233" s="69"/>
      <c r="B233" s="64" t="s">
        <v>134</v>
      </c>
      <c r="C233" s="65">
        <v>397.5</v>
      </c>
      <c r="D233" s="71">
        <v>397.5</v>
      </c>
      <c r="E233" s="71">
        <v>224</v>
      </c>
      <c r="F233" s="71">
        <v>208.7</v>
      </c>
      <c r="G233" s="71">
        <v>224</v>
      </c>
      <c r="H233" s="121">
        <f t="shared" si="170"/>
        <v>0</v>
      </c>
      <c r="I233" s="161">
        <f t="shared" si="151"/>
        <v>1</v>
      </c>
      <c r="J233" s="150">
        <f t="shared" si="171"/>
        <v>-173.5</v>
      </c>
      <c r="K233" s="151">
        <f t="shared" si="172"/>
        <v>0.56399999999999995</v>
      </c>
      <c r="L233" s="160">
        <f t="shared" ref="L233:L236" si="173">G233-F233</f>
        <v>15.3</v>
      </c>
      <c r="M233" s="203">
        <f t="shared" si="143"/>
        <v>7.2999999999999995E-2</v>
      </c>
    </row>
    <row r="234" spans="1:13" x14ac:dyDescent="0.2">
      <c r="A234" s="63"/>
      <c r="B234" s="64" t="s">
        <v>90</v>
      </c>
      <c r="C234" s="65">
        <v>9556.4</v>
      </c>
      <c r="D234" s="71">
        <v>10744.1</v>
      </c>
      <c r="E234" s="71">
        <v>5382.7</v>
      </c>
      <c r="F234" s="71">
        <v>5733.1</v>
      </c>
      <c r="G234" s="71">
        <v>5382.6</v>
      </c>
      <c r="H234" s="121">
        <f t="shared" si="170"/>
        <v>2E-3</v>
      </c>
      <c r="I234" s="161">
        <f t="shared" si="151"/>
        <v>1</v>
      </c>
      <c r="J234" s="150">
        <f t="shared" si="171"/>
        <v>-5361.5</v>
      </c>
      <c r="K234" s="151">
        <f t="shared" si="172"/>
        <v>0.501</v>
      </c>
      <c r="L234" s="160">
        <f t="shared" si="173"/>
        <v>-350.5</v>
      </c>
      <c r="M234" s="203">
        <f t="shared" si="143"/>
        <v>-6.0999999999999999E-2</v>
      </c>
    </row>
    <row r="235" spans="1:13" x14ac:dyDescent="0.2">
      <c r="A235" s="63"/>
      <c r="B235" s="64" t="s">
        <v>131</v>
      </c>
      <c r="C235" s="65">
        <v>611.5</v>
      </c>
      <c r="D235" s="71">
        <v>611.5</v>
      </c>
      <c r="E235" s="71">
        <v>222.4</v>
      </c>
      <c r="F235" s="71">
        <v>467.5</v>
      </c>
      <c r="G235" s="71">
        <v>222.4</v>
      </c>
      <c r="H235" s="121">
        <f t="shared" si="170"/>
        <v>0</v>
      </c>
      <c r="I235" s="161">
        <f t="shared" si="151"/>
        <v>1</v>
      </c>
      <c r="J235" s="150">
        <f t="shared" si="171"/>
        <v>-389.1</v>
      </c>
      <c r="K235" s="151">
        <f t="shared" si="172"/>
        <v>0.36399999999999999</v>
      </c>
      <c r="L235" s="160">
        <f t="shared" si="173"/>
        <v>-245.1</v>
      </c>
      <c r="M235" s="203">
        <f t="shared" si="143"/>
        <v>-0.52400000000000002</v>
      </c>
    </row>
    <row r="236" spans="1:13" x14ac:dyDescent="0.2">
      <c r="A236" s="63"/>
      <c r="B236" s="64" t="s">
        <v>204</v>
      </c>
      <c r="C236" s="65">
        <v>30254.6</v>
      </c>
      <c r="D236" s="71">
        <v>53457.599999999999</v>
      </c>
      <c r="E236" s="71">
        <v>43245.2</v>
      </c>
      <c r="F236" s="71">
        <v>4087.2</v>
      </c>
      <c r="G236" s="71">
        <v>43245.2</v>
      </c>
      <c r="H236" s="121">
        <f t="shared" si="170"/>
        <v>1.9E-2</v>
      </c>
      <c r="I236" s="161">
        <f t="shared" si="151"/>
        <v>1</v>
      </c>
      <c r="J236" s="150">
        <f t="shared" si="171"/>
        <v>-10212.4</v>
      </c>
      <c r="K236" s="151">
        <f t="shared" si="172"/>
        <v>0.80900000000000005</v>
      </c>
      <c r="L236" s="160">
        <f t="shared" si="173"/>
        <v>39158</v>
      </c>
      <c r="M236" s="203">
        <f t="shared" si="143"/>
        <v>9.5809999999999995</v>
      </c>
    </row>
    <row r="237" spans="1:13" ht="13.5" hidden="1" customHeight="1" x14ac:dyDescent="0.2">
      <c r="A237" s="14">
        <v>612</v>
      </c>
      <c r="B237" s="7" t="s">
        <v>87</v>
      </c>
      <c r="C237" s="5"/>
      <c r="D237" s="76"/>
      <c r="E237" s="76"/>
      <c r="F237" s="76"/>
      <c r="G237" s="76"/>
      <c r="H237" s="120">
        <f t="shared" si="170"/>
        <v>0</v>
      </c>
      <c r="I237" s="161" t="e">
        <f t="shared" si="151"/>
        <v>#DIV/0!</v>
      </c>
      <c r="J237" s="150">
        <f t="shared" si="171"/>
        <v>0</v>
      </c>
      <c r="K237" s="151" t="e">
        <f t="shared" si="172"/>
        <v>#DIV/0!</v>
      </c>
      <c r="L237" s="160" t="e">
        <f>G237-#REF!</f>
        <v>#REF!</v>
      </c>
      <c r="M237" s="203" t="e">
        <f t="shared" si="143"/>
        <v>#DIV/0!</v>
      </c>
    </row>
    <row r="238" spans="1:13" ht="13.5" hidden="1" customHeight="1" x14ac:dyDescent="0.2">
      <c r="A238" s="97"/>
      <c r="B238" s="96" t="s">
        <v>26</v>
      </c>
      <c r="C238" s="65"/>
      <c r="D238" s="76"/>
      <c r="E238" s="76"/>
      <c r="F238" s="76"/>
      <c r="G238" s="76"/>
      <c r="H238" s="120"/>
      <c r="I238" s="161" t="e">
        <f t="shared" si="151"/>
        <v>#DIV/0!</v>
      </c>
      <c r="J238" s="150"/>
      <c r="K238" s="151"/>
      <c r="L238" s="160"/>
      <c r="M238" s="203" t="e">
        <f t="shared" si="143"/>
        <v>#DIV/0!</v>
      </c>
    </row>
    <row r="239" spans="1:13" ht="40.5" hidden="1" customHeight="1" x14ac:dyDescent="0.2">
      <c r="A239" s="97"/>
      <c r="B239" s="96" t="s">
        <v>136</v>
      </c>
      <c r="C239" s="65"/>
      <c r="D239" s="76"/>
      <c r="E239" s="76"/>
      <c r="F239" s="76"/>
      <c r="G239" s="76"/>
      <c r="H239" s="120">
        <f t="shared" ref="H239:H252" si="174">G239/$G$271</f>
        <v>0</v>
      </c>
      <c r="I239" s="161" t="e">
        <f t="shared" si="151"/>
        <v>#DIV/0!</v>
      </c>
      <c r="J239" s="150">
        <f t="shared" ref="J239:J252" si="175">G239-D239</f>
        <v>0</v>
      </c>
      <c r="K239" s="151" t="e">
        <f>G239/D239</f>
        <v>#DIV/0!</v>
      </c>
      <c r="L239" s="160" t="e">
        <f>G239-#REF!</f>
        <v>#REF!</v>
      </c>
      <c r="M239" s="203" t="e">
        <f t="shared" si="143"/>
        <v>#DIV/0!</v>
      </c>
    </row>
    <row r="240" spans="1:13" ht="27" hidden="1" x14ac:dyDescent="0.2">
      <c r="A240" s="13"/>
      <c r="B240" s="180" t="s">
        <v>209</v>
      </c>
      <c r="C240" s="109">
        <v>0</v>
      </c>
      <c r="D240" s="117">
        <v>0</v>
      </c>
      <c r="E240" s="117">
        <v>0</v>
      </c>
      <c r="F240" s="109">
        <v>0</v>
      </c>
      <c r="G240" s="117">
        <v>0</v>
      </c>
      <c r="H240" s="120">
        <f t="shared" si="174"/>
        <v>0</v>
      </c>
      <c r="I240" s="161" t="e">
        <f t="shared" si="151"/>
        <v>#DIV/0!</v>
      </c>
      <c r="J240" s="150">
        <f t="shared" si="175"/>
        <v>0</v>
      </c>
      <c r="K240" s="151" t="e">
        <f>G240/D240</f>
        <v>#DIV/0!</v>
      </c>
      <c r="L240" s="160">
        <f>G240-F240</f>
        <v>0</v>
      </c>
      <c r="M240" s="203" t="e">
        <f t="shared" si="143"/>
        <v>#DIV/0!</v>
      </c>
    </row>
    <row r="241" spans="1:13" ht="27" customHeight="1" x14ac:dyDescent="0.2">
      <c r="A241" s="97"/>
      <c r="B241" s="180" t="s">
        <v>210</v>
      </c>
      <c r="C241" s="117">
        <v>1000</v>
      </c>
      <c r="D241" s="117">
        <v>3277.8</v>
      </c>
      <c r="E241" s="117">
        <v>2839.7</v>
      </c>
      <c r="F241" s="109">
        <v>266.3</v>
      </c>
      <c r="G241" s="117">
        <v>2839.7</v>
      </c>
      <c r="H241" s="120">
        <f t="shared" si="174"/>
        <v>1E-3</v>
      </c>
      <c r="I241" s="161">
        <f t="shared" si="151"/>
        <v>1</v>
      </c>
      <c r="J241" s="150">
        <f t="shared" si="175"/>
        <v>-438.1</v>
      </c>
      <c r="K241" s="151">
        <f>G241/D241</f>
        <v>0.86599999999999999</v>
      </c>
      <c r="L241" s="160">
        <f t="shared" ref="L241:L244" si="176">G241-F241</f>
        <v>2573.4</v>
      </c>
      <c r="M241" s="203">
        <f t="shared" si="143"/>
        <v>9.6639999999999997</v>
      </c>
    </row>
    <row r="242" spans="1:13" ht="40.5" x14ac:dyDescent="0.2">
      <c r="A242" s="97"/>
      <c r="B242" s="180" t="s">
        <v>386</v>
      </c>
      <c r="C242" s="117">
        <v>25510.2</v>
      </c>
      <c r="D242" s="117">
        <v>45379</v>
      </c>
      <c r="E242" s="117">
        <v>37663.699999999997</v>
      </c>
      <c r="F242" s="109">
        <v>0</v>
      </c>
      <c r="G242" s="117">
        <v>37663.699999999997</v>
      </c>
      <c r="H242" s="120">
        <f t="shared" si="174"/>
        <v>1.7000000000000001E-2</v>
      </c>
      <c r="I242" s="161">
        <f>G242/E242</f>
        <v>1</v>
      </c>
      <c r="J242" s="150">
        <f t="shared" si="175"/>
        <v>-7715.3</v>
      </c>
      <c r="K242" s="151">
        <f>G242/D242</f>
        <v>0.83</v>
      </c>
      <c r="L242" s="160">
        <f t="shared" si="176"/>
        <v>37663.699999999997</v>
      </c>
      <c r="M242" s="203">
        <v>0</v>
      </c>
    </row>
    <row r="243" spans="1:13" ht="39.75" hidden="1" customHeight="1" x14ac:dyDescent="0.2">
      <c r="A243" s="97"/>
      <c r="B243" s="180" t="s">
        <v>385</v>
      </c>
      <c r="C243" s="117">
        <v>0</v>
      </c>
      <c r="D243" s="117">
        <v>0</v>
      </c>
      <c r="E243" s="117">
        <v>0</v>
      </c>
      <c r="F243" s="109">
        <v>0</v>
      </c>
      <c r="G243" s="117">
        <v>0</v>
      </c>
      <c r="H243" s="120">
        <f t="shared" si="174"/>
        <v>0</v>
      </c>
      <c r="I243" s="161">
        <v>0</v>
      </c>
      <c r="J243" s="150">
        <f t="shared" si="175"/>
        <v>0</v>
      </c>
      <c r="K243" s="151">
        <v>0</v>
      </c>
      <c r="L243" s="160">
        <f t="shared" si="176"/>
        <v>0</v>
      </c>
      <c r="M243" s="203" t="e">
        <f t="shared" si="143"/>
        <v>#DIV/0!</v>
      </c>
    </row>
    <row r="244" spans="1:13" ht="18.75" customHeight="1" x14ac:dyDescent="0.2">
      <c r="A244" s="13"/>
      <c r="B244" s="180" t="s">
        <v>208</v>
      </c>
      <c r="C244" s="109">
        <v>531.1</v>
      </c>
      <c r="D244" s="117">
        <v>531.1</v>
      </c>
      <c r="E244" s="117">
        <v>154.6</v>
      </c>
      <c r="F244" s="109">
        <v>1517.6</v>
      </c>
      <c r="G244" s="117">
        <v>154.6</v>
      </c>
      <c r="H244" s="120">
        <f t="shared" si="174"/>
        <v>0</v>
      </c>
      <c r="I244" s="161">
        <f>G244/E244</f>
        <v>1</v>
      </c>
      <c r="J244" s="150">
        <f t="shared" si="175"/>
        <v>-376.5</v>
      </c>
      <c r="K244" s="151">
        <f t="shared" ref="K244:K251" si="177">G244/D244</f>
        <v>0.29099999999999998</v>
      </c>
      <c r="L244" s="160">
        <f t="shared" si="176"/>
        <v>-1363</v>
      </c>
      <c r="M244" s="203">
        <f t="shared" si="143"/>
        <v>-0.89800000000000002</v>
      </c>
    </row>
    <row r="245" spans="1:13" s="18" customFormat="1" x14ac:dyDescent="0.2">
      <c r="A245" s="50" t="s">
        <v>91</v>
      </c>
      <c r="B245" s="54" t="s">
        <v>92</v>
      </c>
      <c r="C245" s="127">
        <f>C246+C247</f>
        <v>1015.4</v>
      </c>
      <c r="D245" s="127">
        <f t="shared" ref="D245:G245" si="178">D246+D247</f>
        <v>1215.4000000000001</v>
      </c>
      <c r="E245" s="127">
        <f t="shared" si="178"/>
        <v>760.5</v>
      </c>
      <c r="F245" s="127">
        <f t="shared" si="178"/>
        <v>678.3</v>
      </c>
      <c r="G245" s="127">
        <f t="shared" si="178"/>
        <v>760.5</v>
      </c>
      <c r="H245" s="128">
        <f t="shared" si="174"/>
        <v>0</v>
      </c>
      <c r="I245" s="128">
        <f t="shared" si="151"/>
        <v>1</v>
      </c>
      <c r="J245" s="129">
        <f t="shared" si="175"/>
        <v>-454.9</v>
      </c>
      <c r="K245" s="128">
        <f t="shared" si="177"/>
        <v>0.626</v>
      </c>
      <c r="L245" s="130">
        <f t="shared" ref="L245:L252" si="179">G245-F245</f>
        <v>82.2</v>
      </c>
      <c r="M245" s="203">
        <f t="shared" si="143"/>
        <v>0.121</v>
      </c>
    </row>
    <row r="246" spans="1:13" s="26" customFormat="1" x14ac:dyDescent="0.2">
      <c r="A246" s="13" t="s">
        <v>57</v>
      </c>
      <c r="B246" s="15" t="s">
        <v>58</v>
      </c>
      <c r="C246" s="116">
        <v>1015.4</v>
      </c>
      <c r="D246" s="116">
        <v>1015.4</v>
      </c>
      <c r="E246" s="116">
        <v>760.5</v>
      </c>
      <c r="F246" s="110">
        <v>678.3</v>
      </c>
      <c r="G246" s="116">
        <v>760.5</v>
      </c>
      <c r="H246" s="126">
        <f t="shared" si="174"/>
        <v>0</v>
      </c>
      <c r="I246" s="161">
        <f t="shared" si="151"/>
        <v>1</v>
      </c>
      <c r="J246" s="150">
        <f t="shared" si="175"/>
        <v>-254.9</v>
      </c>
      <c r="K246" s="151">
        <f t="shared" si="177"/>
        <v>0.749</v>
      </c>
      <c r="L246" s="160">
        <f t="shared" si="179"/>
        <v>82.2</v>
      </c>
      <c r="M246" s="203">
        <f t="shared" si="143"/>
        <v>0.121</v>
      </c>
    </row>
    <row r="247" spans="1:13" s="26" customFormat="1" x14ac:dyDescent="0.2">
      <c r="A247" s="13" t="s">
        <v>415</v>
      </c>
      <c r="B247" s="15" t="s">
        <v>416</v>
      </c>
      <c r="C247" s="116">
        <v>0</v>
      </c>
      <c r="D247" s="116">
        <v>200</v>
      </c>
      <c r="E247" s="116">
        <v>0</v>
      </c>
      <c r="F247" s="110">
        <v>0</v>
      </c>
      <c r="G247" s="116">
        <v>0</v>
      </c>
      <c r="H247" s="126">
        <f t="shared" si="174"/>
        <v>0</v>
      </c>
      <c r="I247" s="161">
        <v>0</v>
      </c>
      <c r="J247" s="150">
        <f t="shared" ref="J247" si="180">G247-D247</f>
        <v>-200</v>
      </c>
      <c r="K247" s="151">
        <f t="shared" si="177"/>
        <v>0</v>
      </c>
      <c r="L247" s="160">
        <f t="shared" ref="L247" si="181">G247-F247</f>
        <v>0</v>
      </c>
      <c r="M247" s="203">
        <v>0</v>
      </c>
    </row>
    <row r="248" spans="1:13" s="18" customFormat="1" x14ac:dyDescent="0.2">
      <c r="A248" s="50" t="s">
        <v>93</v>
      </c>
      <c r="B248" s="54" t="s">
        <v>47</v>
      </c>
      <c r="C248" s="53">
        <f>C249+C265</f>
        <v>30636.3</v>
      </c>
      <c r="D248" s="53">
        <f t="shared" ref="D248:G248" si="182">D249+D265</f>
        <v>40533.199999999997</v>
      </c>
      <c r="E248" s="53">
        <f t="shared" si="182"/>
        <v>30495.1</v>
      </c>
      <c r="F248" s="53">
        <f t="shared" si="182"/>
        <v>21259.4</v>
      </c>
      <c r="G248" s="53">
        <f t="shared" si="182"/>
        <v>30495.1</v>
      </c>
      <c r="H248" s="52">
        <f t="shared" si="174"/>
        <v>1.4E-2</v>
      </c>
      <c r="I248" s="128">
        <f t="shared" si="151"/>
        <v>1</v>
      </c>
      <c r="J248" s="129">
        <f t="shared" si="175"/>
        <v>-10038.1</v>
      </c>
      <c r="K248" s="128">
        <f t="shared" si="177"/>
        <v>0.752</v>
      </c>
      <c r="L248" s="130">
        <f t="shared" si="179"/>
        <v>9235.7000000000007</v>
      </c>
      <c r="M248" s="203">
        <f t="shared" si="143"/>
        <v>0.434</v>
      </c>
    </row>
    <row r="249" spans="1:13" s="26" customFormat="1" x14ac:dyDescent="0.2">
      <c r="A249" s="67" t="s">
        <v>67</v>
      </c>
      <c r="B249" s="101" t="s">
        <v>148</v>
      </c>
      <c r="C249" s="123">
        <f>C250+C251+C252</f>
        <v>30636.3</v>
      </c>
      <c r="D249" s="123">
        <f t="shared" ref="D249:G249" si="183">D250+D251+D252</f>
        <v>40533.199999999997</v>
      </c>
      <c r="E249" s="123">
        <f t="shared" si="183"/>
        <v>30495.1</v>
      </c>
      <c r="F249" s="123">
        <f t="shared" si="183"/>
        <v>21259.4</v>
      </c>
      <c r="G249" s="123">
        <f t="shared" si="183"/>
        <v>30495.1</v>
      </c>
      <c r="H249" s="60">
        <f t="shared" si="174"/>
        <v>1.4E-2</v>
      </c>
      <c r="I249" s="161">
        <f t="shared" si="151"/>
        <v>1</v>
      </c>
      <c r="J249" s="150">
        <f t="shared" si="175"/>
        <v>-10038.1</v>
      </c>
      <c r="K249" s="151">
        <f t="shared" si="177"/>
        <v>0.752</v>
      </c>
      <c r="L249" s="162">
        <f t="shared" si="179"/>
        <v>9235.7000000000007</v>
      </c>
      <c r="M249" s="203">
        <f t="shared" si="143"/>
        <v>0.434</v>
      </c>
    </row>
    <row r="250" spans="1:13" ht="45.75" customHeight="1" x14ac:dyDescent="0.2">
      <c r="A250" s="14"/>
      <c r="B250" s="7" t="s">
        <v>86</v>
      </c>
      <c r="C250" s="76">
        <v>28856.3</v>
      </c>
      <c r="D250" s="76">
        <v>27961.1</v>
      </c>
      <c r="E250" s="76">
        <v>19860.8</v>
      </c>
      <c r="F250" s="5">
        <v>17543.599999999999</v>
      </c>
      <c r="G250" s="76">
        <v>19860.8</v>
      </c>
      <c r="H250" s="120">
        <f t="shared" si="174"/>
        <v>8.9999999999999993E-3</v>
      </c>
      <c r="I250" s="161">
        <f t="shared" si="151"/>
        <v>1</v>
      </c>
      <c r="J250" s="150">
        <f t="shared" si="175"/>
        <v>-8100.3</v>
      </c>
      <c r="K250" s="151">
        <f t="shared" si="177"/>
        <v>0.71</v>
      </c>
      <c r="L250" s="160">
        <f t="shared" si="179"/>
        <v>2317.1999999999998</v>
      </c>
      <c r="M250" s="203">
        <f t="shared" si="143"/>
        <v>0.13200000000000001</v>
      </c>
    </row>
    <row r="251" spans="1:13" x14ac:dyDescent="0.2">
      <c r="A251" s="14"/>
      <c r="B251" s="7" t="s">
        <v>87</v>
      </c>
      <c r="C251" s="76">
        <v>1780</v>
      </c>
      <c r="D251" s="76">
        <v>12572.1</v>
      </c>
      <c r="E251" s="76">
        <v>10634.3</v>
      </c>
      <c r="F251" s="5">
        <v>3715.8</v>
      </c>
      <c r="G251" s="76">
        <v>10634.3</v>
      </c>
      <c r="H251" s="120">
        <f t="shared" si="174"/>
        <v>5.0000000000000001E-3</v>
      </c>
      <c r="I251" s="161">
        <f t="shared" si="151"/>
        <v>1</v>
      </c>
      <c r="J251" s="150">
        <f>G251-D251</f>
        <v>-1937.8</v>
      </c>
      <c r="K251" s="151">
        <f t="shared" si="177"/>
        <v>0.84599999999999997</v>
      </c>
      <c r="L251" s="160">
        <f t="shared" si="179"/>
        <v>6918.5</v>
      </c>
      <c r="M251" s="203">
        <f t="shared" si="143"/>
        <v>1.8620000000000001</v>
      </c>
    </row>
    <row r="252" spans="1:13" ht="13.5" hidden="1" customHeight="1" x14ac:dyDescent="0.2">
      <c r="A252" s="14">
        <v>244</v>
      </c>
      <c r="B252" s="7" t="s">
        <v>205</v>
      </c>
      <c r="C252" s="76">
        <v>0</v>
      </c>
      <c r="D252" s="76">
        <v>0</v>
      </c>
      <c r="E252" s="76">
        <v>0</v>
      </c>
      <c r="F252" s="76">
        <v>0</v>
      </c>
      <c r="G252" s="76">
        <v>0</v>
      </c>
      <c r="H252" s="120">
        <f t="shared" si="174"/>
        <v>0</v>
      </c>
      <c r="I252" s="161">
        <v>0</v>
      </c>
      <c r="J252" s="150">
        <f t="shared" si="175"/>
        <v>0</v>
      </c>
      <c r="K252" s="151">
        <v>0</v>
      </c>
      <c r="L252" s="160">
        <f t="shared" si="179"/>
        <v>0</v>
      </c>
      <c r="M252" s="203" t="e">
        <f t="shared" si="143"/>
        <v>#DIV/0!</v>
      </c>
    </row>
    <row r="253" spans="1:13" x14ac:dyDescent="0.2">
      <c r="A253" s="69"/>
      <c r="B253" s="70" t="s">
        <v>146</v>
      </c>
      <c r="C253" s="71"/>
      <c r="D253" s="71"/>
      <c r="E253" s="71"/>
      <c r="F253" s="71"/>
      <c r="G253" s="71"/>
      <c r="H253" s="121"/>
      <c r="I253" s="161"/>
      <c r="J253" s="150"/>
      <c r="K253" s="151"/>
      <c r="L253" s="160"/>
      <c r="M253" s="203"/>
    </row>
    <row r="254" spans="1:13" x14ac:dyDescent="0.2">
      <c r="A254" s="69"/>
      <c r="B254" s="64" t="s">
        <v>88</v>
      </c>
      <c r="C254" s="71">
        <v>23083.599999999999</v>
      </c>
      <c r="D254" s="71">
        <v>23083.599999999999</v>
      </c>
      <c r="E254" s="71">
        <v>16200.7</v>
      </c>
      <c r="F254" s="71">
        <v>14027.6</v>
      </c>
      <c r="G254" s="71">
        <v>16200.7</v>
      </c>
      <c r="H254" s="121">
        <f t="shared" ref="H254:H259" si="184">G254/$G$271</f>
        <v>7.0000000000000001E-3</v>
      </c>
      <c r="I254" s="161">
        <f t="shared" si="151"/>
        <v>1</v>
      </c>
      <c r="J254" s="150">
        <f>G254-D254</f>
        <v>-6882.9</v>
      </c>
      <c r="K254" s="151">
        <f t="shared" ref="K254:K259" si="185">G254/D254</f>
        <v>0.70199999999999996</v>
      </c>
      <c r="L254" s="160">
        <f>G254-F254</f>
        <v>2173.1</v>
      </c>
      <c r="M254" s="203">
        <f t="shared" si="143"/>
        <v>0.155</v>
      </c>
    </row>
    <row r="255" spans="1:13" x14ac:dyDescent="0.2">
      <c r="A255" s="69"/>
      <c r="B255" s="64" t="s">
        <v>134</v>
      </c>
      <c r="C255" s="71">
        <v>47.6</v>
      </c>
      <c r="D255" s="71">
        <v>47.6</v>
      </c>
      <c r="E255" s="71">
        <v>13.4</v>
      </c>
      <c r="F255" s="71">
        <v>15.7</v>
      </c>
      <c r="G255" s="71">
        <v>13.4</v>
      </c>
      <c r="H255" s="121">
        <f t="shared" si="184"/>
        <v>0</v>
      </c>
      <c r="I255" s="161">
        <f t="shared" si="151"/>
        <v>1</v>
      </c>
      <c r="J255" s="150">
        <f t="shared" ref="J255:J259" si="186">G255-D255</f>
        <v>-34.200000000000003</v>
      </c>
      <c r="K255" s="151">
        <f t="shared" si="185"/>
        <v>0.28199999999999997</v>
      </c>
      <c r="L255" s="160">
        <f t="shared" ref="L255:L258" si="187">G255-F255</f>
        <v>-2.2999999999999998</v>
      </c>
      <c r="M255" s="203">
        <f t="shared" si="143"/>
        <v>-0.14599999999999999</v>
      </c>
    </row>
    <row r="256" spans="1:13" x14ac:dyDescent="0.2">
      <c r="A256" s="63"/>
      <c r="B256" s="64" t="s">
        <v>90</v>
      </c>
      <c r="C256" s="71">
        <v>3808.3</v>
      </c>
      <c r="D256" s="71">
        <v>3919.2</v>
      </c>
      <c r="E256" s="71">
        <v>2901.9</v>
      </c>
      <c r="F256" s="71">
        <v>2721.1</v>
      </c>
      <c r="G256" s="71">
        <v>2901.9</v>
      </c>
      <c r="H256" s="121">
        <f t="shared" si="184"/>
        <v>1E-3</v>
      </c>
      <c r="I256" s="161">
        <f t="shared" si="151"/>
        <v>1</v>
      </c>
      <c r="J256" s="150">
        <f t="shared" si="186"/>
        <v>-1017.3</v>
      </c>
      <c r="K256" s="151">
        <f t="shared" si="185"/>
        <v>0.74</v>
      </c>
      <c r="L256" s="160">
        <f t="shared" si="187"/>
        <v>180.8</v>
      </c>
      <c r="M256" s="203">
        <f t="shared" si="143"/>
        <v>6.6000000000000003E-2</v>
      </c>
    </row>
    <row r="257" spans="1:13" x14ac:dyDescent="0.2">
      <c r="A257" s="63"/>
      <c r="B257" s="64" t="s">
        <v>131</v>
      </c>
      <c r="C257" s="71">
        <v>1</v>
      </c>
      <c r="D257" s="71">
        <v>1</v>
      </c>
      <c r="E257" s="71">
        <v>0.8</v>
      </c>
      <c r="F257" s="71">
        <v>0.7</v>
      </c>
      <c r="G257" s="71">
        <v>0.8</v>
      </c>
      <c r="H257" s="121">
        <f t="shared" si="184"/>
        <v>0</v>
      </c>
      <c r="I257" s="161">
        <f t="shared" si="151"/>
        <v>1</v>
      </c>
      <c r="J257" s="150">
        <f t="shared" si="186"/>
        <v>-0.2</v>
      </c>
      <c r="K257" s="151">
        <f t="shared" si="185"/>
        <v>0.8</v>
      </c>
      <c r="L257" s="160">
        <f t="shared" si="187"/>
        <v>0.1</v>
      </c>
      <c r="M257" s="203">
        <f t="shared" si="143"/>
        <v>0.14299999999999999</v>
      </c>
    </row>
    <row r="258" spans="1:13" x14ac:dyDescent="0.2">
      <c r="A258" s="63"/>
      <c r="B258" s="64" t="s">
        <v>237</v>
      </c>
      <c r="C258" s="71">
        <v>3695.8</v>
      </c>
      <c r="D258" s="71">
        <v>13481.7</v>
      </c>
      <c r="E258" s="71">
        <v>11378.4</v>
      </c>
      <c r="F258" s="71">
        <v>4494.3</v>
      </c>
      <c r="G258" s="71">
        <v>11378.4</v>
      </c>
      <c r="H258" s="121">
        <f t="shared" si="184"/>
        <v>5.0000000000000001E-3</v>
      </c>
      <c r="I258" s="161">
        <f t="shared" si="151"/>
        <v>1</v>
      </c>
      <c r="J258" s="150">
        <f>G258-D258</f>
        <v>-2103.3000000000002</v>
      </c>
      <c r="K258" s="151">
        <f t="shared" si="185"/>
        <v>0.84399999999999997</v>
      </c>
      <c r="L258" s="160">
        <f t="shared" si="187"/>
        <v>6884.1</v>
      </c>
      <c r="M258" s="203">
        <f t="shared" si="143"/>
        <v>1.532</v>
      </c>
    </row>
    <row r="259" spans="1:13" ht="13.5" hidden="1" customHeight="1" x14ac:dyDescent="0.2">
      <c r="A259" s="14"/>
      <c r="B259" s="7" t="s">
        <v>87</v>
      </c>
      <c r="C259" s="76">
        <f t="shared" ref="C259:D261" si="188">A259</f>
        <v>0</v>
      </c>
      <c r="D259" s="76" t="str">
        <f t="shared" si="188"/>
        <v>- субсидии бюджетным учреждениям на иные цели</v>
      </c>
      <c r="E259" s="76" t="str">
        <f>D259</f>
        <v>- субсидии бюджетным учреждениям на иные цели</v>
      </c>
      <c r="F259" s="76" t="e">
        <f>#REF!</f>
        <v>#REF!</v>
      </c>
      <c r="G259" s="76" t="e">
        <f>F259</f>
        <v>#REF!</v>
      </c>
      <c r="H259" s="107" t="e">
        <f t="shared" si="184"/>
        <v>#REF!</v>
      </c>
      <c r="I259" s="161" t="e">
        <f t="shared" si="151"/>
        <v>#REF!</v>
      </c>
      <c r="J259" s="150" t="e">
        <f t="shared" si="186"/>
        <v>#REF!</v>
      </c>
      <c r="K259" s="151" t="e">
        <f t="shared" si="185"/>
        <v>#REF!</v>
      </c>
      <c r="L259" s="160" t="e">
        <f>G259-#REF!</f>
        <v>#REF!</v>
      </c>
      <c r="M259" s="203" t="e">
        <f t="shared" si="143"/>
        <v>#REF!</v>
      </c>
    </row>
    <row r="260" spans="1:13" ht="13.5" hidden="1" customHeight="1" x14ac:dyDescent="0.2">
      <c r="A260" s="97"/>
      <c r="B260" s="96" t="s">
        <v>26</v>
      </c>
      <c r="C260" s="76">
        <f t="shared" si="188"/>
        <v>0</v>
      </c>
      <c r="D260" s="76" t="str">
        <f t="shared" si="188"/>
        <v>в том числе:</v>
      </c>
      <c r="E260" s="76" t="str">
        <f>D260</f>
        <v>в том числе:</v>
      </c>
      <c r="F260" s="76" t="e">
        <f>#REF!</f>
        <v>#REF!</v>
      </c>
      <c r="G260" s="76" t="e">
        <f>F260</f>
        <v>#REF!</v>
      </c>
      <c r="H260" s="107"/>
      <c r="I260" s="161" t="e">
        <f t="shared" si="151"/>
        <v>#REF!</v>
      </c>
      <c r="J260" s="150"/>
      <c r="K260" s="151"/>
      <c r="L260" s="160"/>
      <c r="M260" s="203" t="e">
        <f t="shared" si="143"/>
        <v>#REF!</v>
      </c>
    </row>
    <row r="261" spans="1:13" ht="27" hidden="1" customHeight="1" x14ac:dyDescent="0.2">
      <c r="A261" s="97"/>
      <c r="B261" s="96" t="s">
        <v>135</v>
      </c>
      <c r="C261" s="76">
        <f t="shared" si="188"/>
        <v>0</v>
      </c>
      <c r="D261" s="76" t="str">
        <f t="shared" si="188"/>
        <v>- проведение мероприятий в области молодежной политики и обеспечение деятельности учреждений</v>
      </c>
      <c r="E261" s="76" t="str">
        <f>D261</f>
        <v>- проведение мероприятий в области молодежной политики и обеспечение деятельности учреждений</v>
      </c>
      <c r="F261" s="76" t="e">
        <f>#REF!</f>
        <v>#REF!</v>
      </c>
      <c r="G261" s="76" t="e">
        <f>F261</f>
        <v>#REF!</v>
      </c>
      <c r="H261" s="107" t="e">
        <f t="shared" ref="H261:H271" si="189">G261/$G$271</f>
        <v>#REF!</v>
      </c>
      <c r="I261" s="161" t="e">
        <f t="shared" si="151"/>
        <v>#REF!</v>
      </c>
      <c r="J261" s="150" t="e">
        <f t="shared" ref="J261:J271" si="190">G261-D261</f>
        <v>#REF!</v>
      </c>
      <c r="K261" s="151" t="e">
        <f t="shared" ref="K261:K270" si="191">G261/D261</f>
        <v>#REF!</v>
      </c>
      <c r="L261" s="160" t="e">
        <f>G261-#REF!</f>
        <v>#REF!</v>
      </c>
      <c r="M261" s="203" t="e">
        <f t="shared" si="143"/>
        <v>#REF!</v>
      </c>
    </row>
    <row r="262" spans="1:13" ht="26.25" customHeight="1" x14ac:dyDescent="0.2">
      <c r="A262" s="139"/>
      <c r="B262" s="179" t="s">
        <v>206</v>
      </c>
      <c r="C262" s="76">
        <v>1780</v>
      </c>
      <c r="D262" s="5">
        <v>2586.4</v>
      </c>
      <c r="E262" s="76">
        <v>1988.3</v>
      </c>
      <c r="F262" s="5">
        <v>1030.0999999999999</v>
      </c>
      <c r="G262" s="76">
        <v>1988.3</v>
      </c>
      <c r="H262" s="120">
        <f t="shared" si="189"/>
        <v>1E-3</v>
      </c>
      <c r="I262" s="161">
        <f>G262/E262</f>
        <v>1</v>
      </c>
      <c r="J262" s="150">
        <f t="shared" si="190"/>
        <v>-598.1</v>
      </c>
      <c r="K262" s="151">
        <f t="shared" si="191"/>
        <v>0.76900000000000002</v>
      </c>
      <c r="L262" s="160">
        <f t="shared" ref="L262:L271" si="192">G262-F262</f>
        <v>958.2</v>
      </c>
      <c r="M262" s="203">
        <f t="shared" ref="M262:M271" si="193">G262/F262-1</f>
        <v>0.93</v>
      </c>
    </row>
    <row r="263" spans="1:13" ht="13.5" customHeight="1" x14ac:dyDescent="0.2">
      <c r="A263" s="139"/>
      <c r="B263" s="179" t="s">
        <v>207</v>
      </c>
      <c r="C263" s="117">
        <v>0</v>
      </c>
      <c r="D263" s="109">
        <v>7567.3</v>
      </c>
      <c r="E263" s="117">
        <v>6834.5</v>
      </c>
      <c r="F263" s="5">
        <v>1596</v>
      </c>
      <c r="G263" s="117">
        <v>6834.5</v>
      </c>
      <c r="H263" s="120">
        <f t="shared" si="189"/>
        <v>3.0000000000000001E-3</v>
      </c>
      <c r="I263" s="161">
        <f>G263/E263</f>
        <v>1</v>
      </c>
      <c r="J263" s="150">
        <f t="shared" si="190"/>
        <v>-732.8</v>
      </c>
      <c r="K263" s="151">
        <f t="shared" si="191"/>
        <v>0.90300000000000002</v>
      </c>
      <c r="L263" s="160">
        <f t="shared" si="192"/>
        <v>5238.5</v>
      </c>
      <c r="M263" s="203">
        <f t="shared" si="193"/>
        <v>3.282</v>
      </c>
    </row>
    <row r="264" spans="1:13" x14ac:dyDescent="0.2">
      <c r="A264" s="139"/>
      <c r="B264" s="180" t="s">
        <v>208</v>
      </c>
      <c r="C264" s="117">
        <v>74</v>
      </c>
      <c r="D264" s="109">
        <v>74</v>
      </c>
      <c r="E264" s="117">
        <v>27</v>
      </c>
      <c r="F264" s="109">
        <v>3.4</v>
      </c>
      <c r="G264" s="117">
        <v>27</v>
      </c>
      <c r="H264" s="120">
        <f t="shared" si="189"/>
        <v>0</v>
      </c>
      <c r="I264" s="161">
        <f>G264/E264</f>
        <v>1</v>
      </c>
      <c r="J264" s="150">
        <f t="shared" si="190"/>
        <v>-47</v>
      </c>
      <c r="K264" s="151">
        <f t="shared" si="191"/>
        <v>0.36499999999999999</v>
      </c>
      <c r="L264" s="160">
        <f t="shared" si="192"/>
        <v>23.6</v>
      </c>
      <c r="M264" s="203">
        <f t="shared" si="193"/>
        <v>6.9409999999999998</v>
      </c>
    </row>
    <row r="265" spans="1:13" hidden="1" x14ac:dyDescent="0.2">
      <c r="A265" s="236" t="s">
        <v>347</v>
      </c>
      <c r="B265" s="237" t="s">
        <v>348</v>
      </c>
      <c r="C265" s="238">
        <f>C266</f>
        <v>0</v>
      </c>
      <c r="D265" s="238">
        <f t="shared" ref="D265:G265" si="194">D266</f>
        <v>0</v>
      </c>
      <c r="E265" s="238">
        <f t="shared" si="194"/>
        <v>0</v>
      </c>
      <c r="F265" s="238">
        <f t="shared" si="194"/>
        <v>0</v>
      </c>
      <c r="G265" s="238">
        <f t="shared" si="194"/>
        <v>0</v>
      </c>
      <c r="H265" s="60">
        <f t="shared" si="189"/>
        <v>0</v>
      </c>
      <c r="I265" s="161">
        <v>0</v>
      </c>
      <c r="J265" s="150">
        <f t="shared" ref="J265" si="195">G265-D265</f>
        <v>0</v>
      </c>
      <c r="K265" s="151" t="e">
        <f t="shared" ref="K265" si="196">G265/D265</f>
        <v>#DIV/0!</v>
      </c>
      <c r="L265" s="160">
        <f t="shared" ref="L265" si="197">G265-F265</f>
        <v>0</v>
      </c>
      <c r="M265" s="203" t="e">
        <f t="shared" si="193"/>
        <v>#DIV/0!</v>
      </c>
    </row>
    <row r="266" spans="1:13" ht="40.5" hidden="1" x14ac:dyDescent="0.2">
      <c r="A266" s="139"/>
      <c r="B266" s="180" t="s">
        <v>385</v>
      </c>
      <c r="C266" s="117">
        <v>0</v>
      </c>
      <c r="D266" s="109">
        <v>0</v>
      </c>
      <c r="E266" s="117">
        <v>0</v>
      </c>
      <c r="F266" s="109">
        <v>0</v>
      </c>
      <c r="G266" s="117">
        <v>0</v>
      </c>
      <c r="H266" s="120">
        <f t="shared" si="189"/>
        <v>0</v>
      </c>
      <c r="I266" s="161">
        <v>0</v>
      </c>
      <c r="J266" s="150">
        <f t="shared" ref="J266" si="198">G266-D266</f>
        <v>0</v>
      </c>
      <c r="K266" s="151">
        <v>0</v>
      </c>
      <c r="L266" s="160">
        <f t="shared" ref="L266" si="199">G266-F266</f>
        <v>0</v>
      </c>
      <c r="M266" s="203" t="e">
        <f t="shared" si="193"/>
        <v>#DIV/0!</v>
      </c>
    </row>
    <row r="267" spans="1:13" s="18" customFormat="1" x14ac:dyDescent="0.2">
      <c r="A267" s="57">
        <v>1300</v>
      </c>
      <c r="B267" s="54" t="s">
        <v>94</v>
      </c>
      <c r="C267" s="130">
        <f>C268</f>
        <v>50083.6</v>
      </c>
      <c r="D267" s="130">
        <f>D268</f>
        <v>50083.6</v>
      </c>
      <c r="E267" s="130">
        <f t="shared" ref="E267" si="200">E268</f>
        <v>29803.3</v>
      </c>
      <c r="F267" s="130">
        <f>F268</f>
        <v>18224.8</v>
      </c>
      <c r="G267" s="130">
        <f>G268</f>
        <v>29803.3</v>
      </c>
      <c r="H267" s="128">
        <f t="shared" si="189"/>
        <v>1.2999999999999999E-2</v>
      </c>
      <c r="I267" s="128">
        <f t="shared" si="151"/>
        <v>1</v>
      </c>
      <c r="J267" s="129">
        <f t="shared" si="190"/>
        <v>-20280.3</v>
      </c>
      <c r="K267" s="128">
        <f t="shared" si="191"/>
        <v>0.59499999999999997</v>
      </c>
      <c r="L267" s="130">
        <f t="shared" si="192"/>
        <v>11578.5</v>
      </c>
      <c r="M267" s="203">
        <f t="shared" si="193"/>
        <v>0.63500000000000001</v>
      </c>
    </row>
    <row r="268" spans="1:13" s="26" customFormat="1" ht="27" x14ac:dyDescent="0.2">
      <c r="A268" s="13" t="s">
        <v>65</v>
      </c>
      <c r="B268" s="22" t="s">
        <v>95</v>
      </c>
      <c r="C268" s="110">
        <v>50083.6</v>
      </c>
      <c r="D268" s="110">
        <v>50083.6</v>
      </c>
      <c r="E268" s="116">
        <v>29803.3</v>
      </c>
      <c r="F268" s="110">
        <v>18224.8</v>
      </c>
      <c r="G268" s="116">
        <v>29803.3</v>
      </c>
      <c r="H268" s="120">
        <f t="shared" si="189"/>
        <v>1.2999999999999999E-2</v>
      </c>
      <c r="I268" s="161">
        <f t="shared" si="151"/>
        <v>1</v>
      </c>
      <c r="J268" s="150">
        <f t="shared" si="190"/>
        <v>-20280.3</v>
      </c>
      <c r="K268" s="151">
        <f t="shared" si="191"/>
        <v>0.59499999999999997</v>
      </c>
      <c r="L268" s="160">
        <f t="shared" si="192"/>
        <v>11578.5</v>
      </c>
      <c r="M268" s="203">
        <f t="shared" si="193"/>
        <v>0.63500000000000001</v>
      </c>
    </row>
    <row r="269" spans="1:13" s="18" customFormat="1" ht="40.5" x14ac:dyDescent="0.2">
      <c r="A269" s="57">
        <v>1400</v>
      </c>
      <c r="B269" s="54" t="s">
        <v>119</v>
      </c>
      <c r="C269" s="130">
        <f>C270</f>
        <v>473011.3</v>
      </c>
      <c r="D269" s="130">
        <f>D270</f>
        <v>493011.3</v>
      </c>
      <c r="E269" s="130">
        <f t="shared" ref="E269" si="201">E270</f>
        <v>95000</v>
      </c>
      <c r="F269" s="53">
        <f>F270</f>
        <v>178000</v>
      </c>
      <c r="G269" s="53">
        <f>G270</f>
        <v>95000</v>
      </c>
      <c r="H269" s="52">
        <f t="shared" si="189"/>
        <v>4.2999999999999997E-2</v>
      </c>
      <c r="I269" s="128">
        <f t="shared" si="151"/>
        <v>1</v>
      </c>
      <c r="J269" s="129">
        <f t="shared" si="190"/>
        <v>-398011.3</v>
      </c>
      <c r="K269" s="128">
        <f t="shared" si="191"/>
        <v>0.193</v>
      </c>
      <c r="L269" s="130">
        <f t="shared" si="192"/>
        <v>-83000</v>
      </c>
      <c r="M269" s="203">
        <f t="shared" si="193"/>
        <v>-0.46600000000000003</v>
      </c>
    </row>
    <row r="270" spans="1:13" s="26" customFormat="1" ht="16.5" customHeight="1" x14ac:dyDescent="0.2">
      <c r="A270" s="13" t="s">
        <v>118</v>
      </c>
      <c r="B270" s="22" t="s">
        <v>120</v>
      </c>
      <c r="C270" s="110">
        <v>473011.3</v>
      </c>
      <c r="D270" s="110">
        <v>493011.3</v>
      </c>
      <c r="E270" s="116">
        <v>95000</v>
      </c>
      <c r="F270" s="110">
        <v>178000</v>
      </c>
      <c r="G270" s="116">
        <v>95000</v>
      </c>
      <c r="H270" s="120">
        <f t="shared" si="189"/>
        <v>4.2999999999999997E-2</v>
      </c>
      <c r="I270" s="161">
        <f t="shared" si="151"/>
        <v>1</v>
      </c>
      <c r="J270" s="150">
        <f t="shared" si="190"/>
        <v>-398011.3</v>
      </c>
      <c r="K270" s="151">
        <f t="shared" si="191"/>
        <v>0.193</v>
      </c>
      <c r="L270" s="160">
        <f t="shared" si="192"/>
        <v>-83000</v>
      </c>
      <c r="M270" s="203">
        <f t="shared" si="193"/>
        <v>-0.46600000000000003</v>
      </c>
    </row>
    <row r="271" spans="1:13" s="18" customFormat="1" ht="16.5" x14ac:dyDescent="0.2">
      <c r="A271" s="50"/>
      <c r="B271" s="58" t="s">
        <v>50</v>
      </c>
      <c r="C271" s="130">
        <f>C131+C143+C167+C206+C226+C245+C248+C267+C269</f>
        <v>2053028.1</v>
      </c>
      <c r="D271" s="130">
        <f>D131+D143+D167+D206+D226+D245+D248+D267+D269</f>
        <v>3627497</v>
      </c>
      <c r="E271" s="130">
        <f>E131+E143+E167+E206+E226+E245+E248+E267+E269</f>
        <v>2248968.6</v>
      </c>
      <c r="F271" s="130">
        <f>F131+F143+F167+F206+F226+F245+F248+F267+F269</f>
        <v>1651454.8</v>
      </c>
      <c r="G271" s="130">
        <f>G131+G143+G167+G206+G226+G245+G248+G267+G269</f>
        <v>2227529.4</v>
      </c>
      <c r="H271" s="128">
        <f t="shared" si="189"/>
        <v>1</v>
      </c>
      <c r="I271" s="128">
        <f t="shared" si="151"/>
        <v>0.99</v>
      </c>
      <c r="J271" s="129">
        <f t="shared" si="190"/>
        <v>-1399967.6</v>
      </c>
      <c r="K271" s="128">
        <f>G271/D271</f>
        <v>0.61399999999999999</v>
      </c>
      <c r="L271" s="130">
        <f t="shared" si="192"/>
        <v>576074.6</v>
      </c>
      <c r="M271" s="203">
        <f t="shared" si="193"/>
        <v>0.34899999999999998</v>
      </c>
    </row>
    <row r="272" spans="1:13" s="1" customFormat="1" ht="12.75" customHeight="1" x14ac:dyDescent="0.2">
      <c r="A272" s="21"/>
      <c r="B272" s="49"/>
      <c r="C272" s="142"/>
      <c r="D272" s="142"/>
      <c r="E272" s="142"/>
      <c r="F272" s="142"/>
      <c r="G272" s="142"/>
      <c r="H272" s="131"/>
      <c r="I272" s="128"/>
      <c r="J272" s="164"/>
      <c r="K272" s="163"/>
      <c r="L272" s="165"/>
      <c r="M272" s="165"/>
    </row>
    <row r="273" spans="1:13" ht="18" customHeight="1" x14ac:dyDescent="0.2">
      <c r="A273" s="169"/>
      <c r="B273" s="170" t="s">
        <v>59</v>
      </c>
      <c r="C273" s="260">
        <f>C128-C271</f>
        <v>-53300</v>
      </c>
      <c r="D273" s="262">
        <f>D128-D271</f>
        <v>-153439.70000000001</v>
      </c>
      <c r="E273" s="262">
        <f>E128-E271</f>
        <v>-76838.7</v>
      </c>
      <c r="F273" s="262">
        <f>F128-F271</f>
        <v>52668.5</v>
      </c>
      <c r="G273" s="262">
        <f>G128-G271</f>
        <v>-45350.5</v>
      </c>
      <c r="H273" s="252"/>
      <c r="I273" s="264"/>
      <c r="J273" s="254"/>
      <c r="K273" s="256"/>
      <c r="L273" s="250"/>
      <c r="M273" s="250"/>
    </row>
    <row r="274" spans="1:13" ht="19.5" customHeight="1" x14ac:dyDescent="0.2">
      <c r="A274" s="169"/>
      <c r="B274" s="170" t="s">
        <v>60</v>
      </c>
      <c r="C274" s="261"/>
      <c r="D274" s="263"/>
      <c r="E274" s="263"/>
      <c r="F274" s="263"/>
      <c r="G274" s="263"/>
      <c r="H274" s="253"/>
      <c r="I274" s="265"/>
      <c r="J274" s="255"/>
      <c r="K274" s="257"/>
      <c r="L274" s="251"/>
      <c r="M274" s="251"/>
    </row>
    <row r="275" spans="1:13" ht="30" customHeight="1" x14ac:dyDescent="0.2">
      <c r="A275" s="169"/>
      <c r="B275" s="170" t="s">
        <v>61</v>
      </c>
      <c r="C275" s="171">
        <f>C276+C279</f>
        <v>53300</v>
      </c>
      <c r="D275" s="83">
        <f>D276+D279</f>
        <v>116129.2</v>
      </c>
      <c r="E275" s="83">
        <f t="shared" ref="E275" si="202">E276+E279</f>
        <v>76838.7</v>
      </c>
      <c r="F275" s="83">
        <f>F276+F279</f>
        <v>-52668.5</v>
      </c>
      <c r="G275" s="83">
        <f>G276+G279</f>
        <v>-52668.5</v>
      </c>
      <c r="H275" s="138"/>
      <c r="I275" s="128"/>
      <c r="J275" s="129"/>
      <c r="K275" s="128"/>
      <c r="L275" s="130"/>
      <c r="M275" s="130"/>
    </row>
    <row r="276" spans="1:13" ht="27" customHeight="1" x14ac:dyDescent="0.2">
      <c r="A276" s="172" t="s">
        <v>74</v>
      </c>
      <c r="B276" s="173" t="s">
        <v>75</v>
      </c>
      <c r="C276" s="166">
        <f>C277+C278</f>
        <v>0</v>
      </c>
      <c r="D276" s="84">
        <f t="shared" ref="D276:G276" si="203">D277+D278</f>
        <v>50000</v>
      </c>
      <c r="E276" s="84">
        <f t="shared" si="203"/>
        <v>50000</v>
      </c>
      <c r="F276" s="84">
        <f t="shared" si="203"/>
        <v>0</v>
      </c>
      <c r="G276" s="84">
        <f t="shared" si="203"/>
        <v>50000</v>
      </c>
      <c r="H276" s="138">
        <v>0</v>
      </c>
      <c r="I276" s="128"/>
      <c r="J276" s="130">
        <v>0</v>
      </c>
      <c r="K276" s="128">
        <v>0</v>
      </c>
      <c r="L276" s="130">
        <f>G276-F276</f>
        <v>50000</v>
      </c>
      <c r="M276" s="130"/>
    </row>
    <row r="277" spans="1:13" s="26" customFormat="1" ht="27" customHeight="1" x14ac:dyDescent="0.2">
      <c r="A277" s="174" t="s">
        <v>70</v>
      </c>
      <c r="B277" s="175" t="s">
        <v>71</v>
      </c>
      <c r="C277" s="75">
        <v>198500</v>
      </c>
      <c r="D277" s="75">
        <v>200000</v>
      </c>
      <c r="E277" s="75">
        <v>200000</v>
      </c>
      <c r="F277" s="75">
        <v>30000</v>
      </c>
      <c r="G277" s="75">
        <v>200000</v>
      </c>
      <c r="H277" s="168">
        <v>0</v>
      </c>
      <c r="I277" s="128"/>
      <c r="J277" s="157">
        <f>G277-D277</f>
        <v>0</v>
      </c>
      <c r="K277" s="161">
        <f>G277/D277</f>
        <v>1</v>
      </c>
      <c r="L277" s="162">
        <f>G277-F277</f>
        <v>170000</v>
      </c>
      <c r="M277" s="130"/>
    </row>
    <row r="278" spans="1:13" s="26" customFormat="1" ht="40.5" customHeight="1" x14ac:dyDescent="0.2">
      <c r="A278" s="174" t="s">
        <v>72</v>
      </c>
      <c r="B278" s="175" t="s">
        <v>73</v>
      </c>
      <c r="C278" s="75">
        <v>-198500</v>
      </c>
      <c r="D278" s="75">
        <v>-150000</v>
      </c>
      <c r="E278" s="75">
        <v>-150000</v>
      </c>
      <c r="F278" s="75">
        <v>-30000</v>
      </c>
      <c r="G278" s="75">
        <v>-150000</v>
      </c>
      <c r="H278" s="168">
        <v>0</v>
      </c>
      <c r="I278" s="128"/>
      <c r="J278" s="157">
        <f>G278-D278</f>
        <v>0</v>
      </c>
      <c r="K278" s="161">
        <f>G278/D278</f>
        <v>1</v>
      </c>
      <c r="L278" s="162">
        <f>G278-F278</f>
        <v>-120000</v>
      </c>
      <c r="M278" s="130"/>
    </row>
    <row r="279" spans="1:13" ht="27" customHeight="1" x14ac:dyDescent="0.2">
      <c r="A279" s="172" t="s">
        <v>76</v>
      </c>
      <c r="B279" s="173" t="s">
        <v>77</v>
      </c>
      <c r="C279" s="166">
        <f>C280+C281</f>
        <v>53300</v>
      </c>
      <c r="D279" s="166">
        <f>D280+D281</f>
        <v>66129.2</v>
      </c>
      <c r="E279" s="166">
        <f t="shared" ref="E279" si="204">E280+E281</f>
        <v>26838.7</v>
      </c>
      <c r="F279" s="166">
        <f>F280+F281</f>
        <v>-52668.5</v>
      </c>
      <c r="G279" s="166">
        <f>G280+G281</f>
        <v>-102668.5</v>
      </c>
      <c r="H279" s="167">
        <f>G279/G275</f>
        <v>1.9490000000000001</v>
      </c>
      <c r="I279" s="128"/>
      <c r="J279" s="129">
        <f>G279-D279</f>
        <v>-168797.7</v>
      </c>
      <c r="K279" s="128">
        <f>G279/D279</f>
        <v>-1.5529999999999999</v>
      </c>
      <c r="L279" s="159">
        <f>G279-F279</f>
        <v>-50000</v>
      </c>
      <c r="M279" s="130"/>
    </row>
    <row r="280" spans="1:13" ht="27" customHeight="1" x14ac:dyDescent="0.2">
      <c r="A280" s="69" t="s">
        <v>78</v>
      </c>
      <c r="B280" s="70" t="s">
        <v>48</v>
      </c>
      <c r="C280" s="75">
        <f>-(C128+C277)</f>
        <v>-2198228.1</v>
      </c>
      <c r="D280" s="75">
        <v>-2987396.4</v>
      </c>
      <c r="E280" s="75">
        <f>-(E128+E277)</f>
        <v>-2372129.9</v>
      </c>
      <c r="F280" s="75">
        <f>-(F128+F277)</f>
        <v>-1734123.3</v>
      </c>
      <c r="G280" s="75">
        <v>-2015425.2</v>
      </c>
      <c r="H280" s="168">
        <v>0</v>
      </c>
      <c r="I280" s="128"/>
      <c r="J280" s="150">
        <f>G280-D280</f>
        <v>971971.2</v>
      </c>
      <c r="K280" s="151">
        <f>G280/D280</f>
        <v>0.67500000000000004</v>
      </c>
      <c r="L280" s="160">
        <f>-(L128)</f>
        <v>-478055.6</v>
      </c>
      <c r="M280" s="130"/>
    </row>
    <row r="281" spans="1:13" ht="27" customHeight="1" x14ac:dyDescent="0.2">
      <c r="A281" s="69" t="s">
        <v>79</v>
      </c>
      <c r="B281" s="70" t="s">
        <v>49</v>
      </c>
      <c r="C281" s="75">
        <f>(C271+(-C278))</f>
        <v>2251528.1</v>
      </c>
      <c r="D281" s="75">
        <v>3053525.6</v>
      </c>
      <c r="E281" s="75">
        <f>(E271+(-E278))</f>
        <v>2398968.6</v>
      </c>
      <c r="F281" s="75">
        <f>(F271+(-F278))</f>
        <v>1681454.8</v>
      </c>
      <c r="G281" s="75">
        <v>1912756.7</v>
      </c>
      <c r="H281" s="168">
        <v>0</v>
      </c>
      <c r="I281" s="128"/>
      <c r="J281" s="150">
        <f>G281-D281</f>
        <v>-1140768.8999999999</v>
      </c>
      <c r="K281" s="151">
        <f>G281/D281</f>
        <v>0.626</v>
      </c>
      <c r="L281" s="160">
        <f>L271</f>
        <v>576074.6</v>
      </c>
      <c r="M281" s="130"/>
    </row>
    <row r="282" spans="1:13" x14ac:dyDescent="0.2">
      <c r="H282" s="47"/>
      <c r="I282" s="47"/>
    </row>
    <row r="283" spans="1:13" x14ac:dyDescent="0.2">
      <c r="C283" s="130">
        <v>2053028.1</v>
      </c>
      <c r="D283" s="130">
        <v>3627497</v>
      </c>
      <c r="E283" s="130">
        <v>2248968.6</v>
      </c>
      <c r="F283" s="130">
        <v>1651454.8</v>
      </c>
      <c r="G283" s="130">
        <v>2227529.4</v>
      </c>
      <c r="H283" s="47"/>
      <c r="I283" s="47"/>
    </row>
    <row r="284" spans="1:13" x14ac:dyDescent="0.2">
      <c r="C284" s="130">
        <f>C283-C271</f>
        <v>0</v>
      </c>
      <c r="D284" s="130">
        <f t="shared" ref="D284:G284" si="205">D283-D271</f>
        <v>0</v>
      </c>
      <c r="E284" s="130">
        <f t="shared" si="205"/>
        <v>0</v>
      </c>
      <c r="F284" s="130">
        <f t="shared" si="205"/>
        <v>0</v>
      </c>
      <c r="G284" s="130">
        <f t="shared" si="205"/>
        <v>0</v>
      </c>
      <c r="H284" s="47"/>
      <c r="I284" s="47"/>
    </row>
    <row r="285" spans="1:13" x14ac:dyDescent="0.2">
      <c r="H285" s="47"/>
      <c r="I285" s="47"/>
    </row>
    <row r="286" spans="1:13" x14ac:dyDescent="0.2">
      <c r="H286" s="47"/>
      <c r="I286" s="47"/>
    </row>
    <row r="287" spans="1:13" x14ac:dyDescent="0.2">
      <c r="H287" s="47"/>
      <c r="I287" s="47"/>
    </row>
    <row r="288" spans="1:13" x14ac:dyDescent="0.2">
      <c r="H288" s="47"/>
      <c r="I288" s="47"/>
    </row>
    <row r="289" spans="8:9" x14ac:dyDescent="0.2">
      <c r="H289" s="47"/>
      <c r="I289" s="47"/>
    </row>
    <row r="290" spans="8:9" x14ac:dyDescent="0.2">
      <c r="H290" s="47"/>
      <c r="I290" s="47"/>
    </row>
    <row r="291" spans="8:9" x14ac:dyDescent="0.2">
      <c r="H291" s="47"/>
      <c r="I291" s="47"/>
    </row>
    <row r="292" spans="8:9" x14ac:dyDescent="0.2">
      <c r="H292" s="47"/>
      <c r="I292" s="47"/>
    </row>
    <row r="293" spans="8:9" x14ac:dyDescent="0.2">
      <c r="H293" s="47"/>
      <c r="I293" s="47"/>
    </row>
    <row r="294" spans="8:9" x14ac:dyDescent="0.2">
      <c r="H294" s="47"/>
      <c r="I294" s="47"/>
    </row>
    <row r="295" spans="8:9" x14ac:dyDescent="0.2">
      <c r="H295" s="47"/>
      <c r="I295" s="47"/>
    </row>
    <row r="296" spans="8:9" x14ac:dyDescent="0.2">
      <c r="H296" s="47"/>
      <c r="I296" s="47"/>
    </row>
    <row r="297" spans="8:9" x14ac:dyDescent="0.2">
      <c r="H297" s="47"/>
      <c r="I297" s="47"/>
    </row>
    <row r="298" spans="8:9" x14ac:dyDescent="0.2">
      <c r="H298" s="47"/>
      <c r="I298" s="47"/>
    </row>
    <row r="299" spans="8:9" x14ac:dyDescent="0.2">
      <c r="H299" s="47"/>
      <c r="I299" s="47"/>
    </row>
    <row r="300" spans="8:9" x14ac:dyDescent="0.2">
      <c r="H300" s="47"/>
      <c r="I300" s="47"/>
    </row>
    <row r="301" spans="8:9" x14ac:dyDescent="0.2">
      <c r="H301" s="47"/>
      <c r="I301" s="47"/>
    </row>
    <row r="302" spans="8:9" x14ac:dyDescent="0.2">
      <c r="H302" s="47"/>
      <c r="I302" s="47"/>
    </row>
    <row r="303" spans="8:9" x14ac:dyDescent="0.2">
      <c r="H303" s="47"/>
      <c r="I303" s="47"/>
    </row>
    <row r="304" spans="8:9" x14ac:dyDescent="0.2">
      <c r="H304" s="47"/>
      <c r="I304" s="47"/>
    </row>
    <row r="305" spans="8:9" x14ac:dyDescent="0.2">
      <c r="H305" s="47"/>
      <c r="I305" s="47"/>
    </row>
    <row r="306" spans="8:9" x14ac:dyDescent="0.2">
      <c r="H306" s="47"/>
      <c r="I306" s="47"/>
    </row>
    <row r="307" spans="8:9" x14ac:dyDescent="0.2">
      <c r="H307" s="47"/>
      <c r="I307" s="47"/>
    </row>
    <row r="308" spans="8:9" x14ac:dyDescent="0.2">
      <c r="H308" s="47"/>
      <c r="I308" s="47"/>
    </row>
    <row r="309" spans="8:9" x14ac:dyDescent="0.2">
      <c r="H309" s="47"/>
      <c r="I309" s="47"/>
    </row>
    <row r="310" spans="8:9" x14ac:dyDescent="0.2">
      <c r="H310" s="47"/>
      <c r="I310" s="47"/>
    </row>
    <row r="311" spans="8:9" x14ac:dyDescent="0.2">
      <c r="H311" s="47"/>
      <c r="I311" s="47"/>
    </row>
    <row r="312" spans="8:9" x14ac:dyDescent="0.2">
      <c r="H312" s="47"/>
      <c r="I312" s="47"/>
    </row>
    <row r="313" spans="8:9" x14ac:dyDescent="0.2">
      <c r="H313" s="47"/>
      <c r="I313" s="47"/>
    </row>
    <row r="314" spans="8:9" x14ac:dyDescent="0.2">
      <c r="H314" s="47"/>
      <c r="I314" s="47"/>
    </row>
    <row r="315" spans="8:9" x14ac:dyDescent="0.2">
      <c r="H315" s="47"/>
      <c r="I315" s="47"/>
    </row>
    <row r="316" spans="8:9" x14ac:dyDescent="0.2">
      <c r="H316" s="47"/>
      <c r="I316" s="47"/>
    </row>
    <row r="317" spans="8:9" x14ac:dyDescent="0.2">
      <c r="H317" s="47"/>
      <c r="I317" s="47"/>
    </row>
    <row r="318" spans="8:9" x14ac:dyDescent="0.2">
      <c r="H318" s="47"/>
      <c r="I318" s="47"/>
    </row>
    <row r="319" spans="8:9" x14ac:dyDescent="0.2">
      <c r="H319" s="47"/>
      <c r="I319" s="47"/>
    </row>
    <row r="320" spans="8:9" x14ac:dyDescent="0.2">
      <c r="H320" s="47"/>
      <c r="I320" s="47"/>
    </row>
    <row r="321" spans="8:9" x14ac:dyDescent="0.2">
      <c r="H321" s="47"/>
      <c r="I321" s="47"/>
    </row>
    <row r="322" spans="8:9" x14ac:dyDescent="0.2">
      <c r="H322" s="47"/>
      <c r="I322" s="47"/>
    </row>
    <row r="323" spans="8:9" x14ac:dyDescent="0.2">
      <c r="H323" s="47"/>
      <c r="I323" s="47"/>
    </row>
    <row r="324" spans="8:9" x14ac:dyDescent="0.2">
      <c r="H324" s="47"/>
      <c r="I324" s="47"/>
    </row>
    <row r="325" spans="8:9" x14ac:dyDescent="0.2">
      <c r="H325" s="47"/>
      <c r="I325" s="47"/>
    </row>
    <row r="326" spans="8:9" x14ac:dyDescent="0.2">
      <c r="H326" s="47"/>
      <c r="I326" s="47"/>
    </row>
    <row r="327" spans="8:9" x14ac:dyDescent="0.2">
      <c r="H327" s="47"/>
      <c r="I327" s="47"/>
    </row>
    <row r="328" spans="8:9" x14ac:dyDescent="0.2">
      <c r="H328" s="47"/>
      <c r="I328" s="47"/>
    </row>
    <row r="329" spans="8:9" x14ac:dyDescent="0.2">
      <c r="H329" s="47"/>
      <c r="I329" s="47"/>
    </row>
    <row r="330" spans="8:9" x14ac:dyDescent="0.2">
      <c r="H330" s="47"/>
      <c r="I330" s="47"/>
    </row>
    <row r="331" spans="8:9" x14ac:dyDescent="0.2">
      <c r="H331" s="47"/>
      <c r="I331" s="47"/>
    </row>
    <row r="332" spans="8:9" x14ac:dyDescent="0.2">
      <c r="H332" s="47"/>
      <c r="I332" s="47"/>
    </row>
    <row r="333" spans="8:9" x14ac:dyDescent="0.2">
      <c r="H333" s="47"/>
      <c r="I333" s="47"/>
    </row>
    <row r="334" spans="8:9" x14ac:dyDescent="0.2">
      <c r="H334" s="47"/>
      <c r="I334" s="47"/>
    </row>
    <row r="335" spans="8:9" x14ac:dyDescent="0.2">
      <c r="H335" s="47"/>
      <c r="I335" s="47"/>
    </row>
    <row r="336" spans="8:9" x14ac:dyDescent="0.2">
      <c r="H336" s="47"/>
      <c r="I336" s="47"/>
    </row>
    <row r="337" spans="8:9" x14ac:dyDescent="0.2">
      <c r="H337" s="47"/>
      <c r="I337" s="47"/>
    </row>
    <row r="338" spans="8:9" x14ac:dyDescent="0.2">
      <c r="H338" s="47"/>
      <c r="I338" s="47"/>
    </row>
    <row r="339" spans="8:9" x14ac:dyDescent="0.2">
      <c r="H339" s="47"/>
      <c r="I339" s="47"/>
    </row>
    <row r="340" spans="8:9" x14ac:dyDescent="0.2">
      <c r="H340" s="47"/>
      <c r="I340" s="47"/>
    </row>
    <row r="341" spans="8:9" x14ac:dyDescent="0.2">
      <c r="H341" s="47"/>
      <c r="I341" s="47"/>
    </row>
    <row r="342" spans="8:9" x14ac:dyDescent="0.2">
      <c r="H342" s="47"/>
      <c r="I342" s="47"/>
    </row>
    <row r="343" spans="8:9" x14ac:dyDescent="0.2">
      <c r="H343" s="47"/>
      <c r="I343" s="47"/>
    </row>
    <row r="344" spans="8:9" x14ac:dyDescent="0.2">
      <c r="H344" s="47"/>
      <c r="I344" s="47"/>
    </row>
    <row r="345" spans="8:9" x14ac:dyDescent="0.2">
      <c r="H345" s="47"/>
      <c r="I345" s="47"/>
    </row>
    <row r="346" spans="8:9" x14ac:dyDescent="0.2">
      <c r="H346" s="47"/>
      <c r="I346" s="47"/>
    </row>
    <row r="347" spans="8:9" x14ac:dyDescent="0.2">
      <c r="H347" s="47"/>
      <c r="I347" s="47"/>
    </row>
    <row r="348" spans="8:9" x14ac:dyDescent="0.2">
      <c r="H348" s="47"/>
      <c r="I348" s="47"/>
    </row>
    <row r="349" spans="8:9" x14ac:dyDescent="0.2">
      <c r="H349" s="47"/>
      <c r="I349" s="47"/>
    </row>
    <row r="350" spans="8:9" x14ac:dyDescent="0.2">
      <c r="H350" s="47"/>
      <c r="I350" s="47"/>
    </row>
    <row r="351" spans="8:9" x14ac:dyDescent="0.2">
      <c r="H351" s="47"/>
      <c r="I351" s="47"/>
    </row>
    <row r="352" spans="8:9" x14ac:dyDescent="0.2">
      <c r="H352" s="47"/>
      <c r="I352" s="47"/>
    </row>
    <row r="353" spans="8:9" x14ac:dyDescent="0.2">
      <c r="H353" s="47"/>
      <c r="I353" s="47"/>
    </row>
    <row r="354" spans="8:9" x14ac:dyDescent="0.2">
      <c r="H354" s="47"/>
      <c r="I354" s="47"/>
    </row>
    <row r="355" spans="8:9" x14ac:dyDescent="0.2">
      <c r="H355" s="47"/>
      <c r="I355" s="47"/>
    </row>
    <row r="356" spans="8:9" x14ac:dyDescent="0.2">
      <c r="H356" s="47"/>
      <c r="I356" s="47"/>
    </row>
    <row r="357" spans="8:9" x14ac:dyDescent="0.2">
      <c r="H357" s="47"/>
      <c r="I357" s="47"/>
    </row>
    <row r="358" spans="8:9" x14ac:dyDescent="0.2">
      <c r="H358" s="47"/>
      <c r="I358" s="47"/>
    </row>
    <row r="359" spans="8:9" x14ac:dyDescent="0.2">
      <c r="H359" s="47"/>
      <c r="I359" s="47"/>
    </row>
    <row r="360" spans="8:9" x14ac:dyDescent="0.2">
      <c r="H360" s="47"/>
      <c r="I360" s="47"/>
    </row>
    <row r="361" spans="8:9" x14ac:dyDescent="0.2">
      <c r="H361" s="47"/>
      <c r="I361" s="47"/>
    </row>
    <row r="362" spans="8:9" x14ac:dyDescent="0.2">
      <c r="H362" s="47"/>
      <c r="I362" s="47"/>
    </row>
    <row r="363" spans="8:9" x14ac:dyDescent="0.2">
      <c r="H363" s="47"/>
      <c r="I363" s="47"/>
    </row>
    <row r="364" spans="8:9" x14ac:dyDescent="0.2">
      <c r="H364" s="47"/>
      <c r="I364" s="47"/>
    </row>
    <row r="365" spans="8:9" x14ac:dyDescent="0.2">
      <c r="H365" s="47"/>
      <c r="I365" s="47"/>
    </row>
    <row r="366" spans="8:9" x14ac:dyDescent="0.2">
      <c r="H366" s="47"/>
      <c r="I366" s="47"/>
    </row>
    <row r="367" spans="8:9" x14ac:dyDescent="0.2">
      <c r="H367" s="47"/>
      <c r="I367" s="47"/>
    </row>
    <row r="368" spans="8:9" x14ac:dyDescent="0.2">
      <c r="H368" s="47"/>
      <c r="I368" s="47"/>
    </row>
    <row r="369" spans="8:9" x14ac:dyDescent="0.2">
      <c r="H369" s="47"/>
      <c r="I369" s="47"/>
    </row>
    <row r="370" spans="8:9" x14ac:dyDescent="0.2">
      <c r="H370" s="47"/>
      <c r="I370" s="47"/>
    </row>
    <row r="371" spans="8:9" x14ac:dyDescent="0.2">
      <c r="H371" s="47"/>
      <c r="I371" s="47"/>
    </row>
    <row r="372" spans="8:9" x14ac:dyDescent="0.2">
      <c r="H372" s="47"/>
      <c r="I372" s="47"/>
    </row>
    <row r="373" spans="8:9" x14ac:dyDescent="0.2">
      <c r="H373" s="47"/>
      <c r="I373" s="47"/>
    </row>
    <row r="374" spans="8:9" x14ac:dyDescent="0.2">
      <c r="H374" s="47"/>
      <c r="I374" s="47"/>
    </row>
    <row r="375" spans="8:9" x14ac:dyDescent="0.2">
      <c r="H375" s="47"/>
      <c r="I375" s="47"/>
    </row>
    <row r="376" spans="8:9" x14ac:dyDescent="0.2">
      <c r="H376" s="47"/>
      <c r="I376" s="47"/>
    </row>
    <row r="377" spans="8:9" x14ac:dyDescent="0.2">
      <c r="H377" s="47"/>
      <c r="I377" s="47"/>
    </row>
    <row r="378" spans="8:9" x14ac:dyDescent="0.2">
      <c r="H378" s="47"/>
      <c r="I378" s="47"/>
    </row>
    <row r="379" spans="8:9" x14ac:dyDescent="0.2">
      <c r="H379" s="47"/>
      <c r="I379" s="47"/>
    </row>
    <row r="380" spans="8:9" x14ac:dyDescent="0.2">
      <c r="H380" s="47"/>
      <c r="I380" s="47"/>
    </row>
    <row r="381" spans="8:9" x14ac:dyDescent="0.2">
      <c r="H381" s="47"/>
      <c r="I381" s="47"/>
    </row>
    <row r="382" spans="8:9" x14ac:dyDescent="0.2">
      <c r="H382" s="47"/>
      <c r="I382" s="47"/>
    </row>
    <row r="383" spans="8:9" x14ac:dyDescent="0.2">
      <c r="H383" s="47"/>
      <c r="I383" s="47"/>
    </row>
    <row r="384" spans="8:9" x14ac:dyDescent="0.2">
      <c r="H384" s="47"/>
      <c r="I384" s="47"/>
    </row>
    <row r="385" spans="8:9" x14ac:dyDescent="0.2">
      <c r="H385" s="47"/>
      <c r="I385" s="47"/>
    </row>
    <row r="386" spans="8:9" x14ac:dyDescent="0.2">
      <c r="H386" s="47"/>
      <c r="I386" s="47"/>
    </row>
    <row r="387" spans="8:9" x14ac:dyDescent="0.2">
      <c r="H387" s="47"/>
      <c r="I387" s="47"/>
    </row>
    <row r="388" spans="8:9" x14ac:dyDescent="0.2">
      <c r="H388" s="47"/>
      <c r="I388" s="47"/>
    </row>
    <row r="389" spans="8:9" x14ac:dyDescent="0.2">
      <c r="H389" s="47"/>
      <c r="I389" s="47"/>
    </row>
    <row r="390" spans="8:9" x14ac:dyDescent="0.2">
      <c r="H390" s="47"/>
      <c r="I390" s="47"/>
    </row>
    <row r="391" spans="8:9" x14ac:dyDescent="0.2">
      <c r="H391" s="47"/>
      <c r="I391" s="47"/>
    </row>
    <row r="392" spans="8:9" x14ac:dyDescent="0.2">
      <c r="H392" s="47"/>
      <c r="I392" s="47"/>
    </row>
    <row r="393" spans="8:9" x14ac:dyDescent="0.2">
      <c r="H393" s="47"/>
      <c r="I393" s="47"/>
    </row>
    <row r="394" spans="8:9" x14ac:dyDescent="0.2">
      <c r="H394" s="47"/>
      <c r="I394" s="47"/>
    </row>
    <row r="395" spans="8:9" x14ac:dyDescent="0.2">
      <c r="H395" s="47"/>
      <c r="I395" s="47"/>
    </row>
    <row r="396" spans="8:9" x14ac:dyDescent="0.2">
      <c r="H396" s="47"/>
      <c r="I396" s="47"/>
    </row>
    <row r="397" spans="8:9" x14ac:dyDescent="0.2">
      <c r="H397" s="47"/>
      <c r="I397" s="47"/>
    </row>
    <row r="398" spans="8:9" x14ac:dyDescent="0.2">
      <c r="H398" s="47"/>
      <c r="I398" s="47"/>
    </row>
    <row r="399" spans="8:9" x14ac:dyDescent="0.2">
      <c r="H399" s="47"/>
      <c r="I399" s="47"/>
    </row>
    <row r="400" spans="8:9" x14ac:dyDescent="0.2">
      <c r="H400" s="47"/>
      <c r="I400" s="47"/>
    </row>
    <row r="401" spans="8:9" x14ac:dyDescent="0.2">
      <c r="H401" s="47"/>
      <c r="I401" s="47"/>
    </row>
    <row r="402" spans="8:9" x14ac:dyDescent="0.2">
      <c r="H402" s="47"/>
      <c r="I402" s="47"/>
    </row>
    <row r="403" spans="8:9" x14ac:dyDescent="0.2">
      <c r="H403" s="47"/>
      <c r="I403" s="47"/>
    </row>
    <row r="404" spans="8:9" x14ac:dyDescent="0.2">
      <c r="H404" s="47"/>
      <c r="I404" s="47"/>
    </row>
    <row r="405" spans="8:9" x14ac:dyDescent="0.2">
      <c r="H405" s="47"/>
      <c r="I405" s="47"/>
    </row>
    <row r="406" spans="8:9" x14ac:dyDescent="0.2">
      <c r="H406" s="47"/>
      <c r="I406" s="47"/>
    </row>
    <row r="407" spans="8:9" x14ac:dyDescent="0.2">
      <c r="H407" s="47"/>
      <c r="I407" s="47"/>
    </row>
    <row r="408" spans="8:9" x14ac:dyDescent="0.2">
      <c r="H408" s="47"/>
      <c r="I408" s="47"/>
    </row>
    <row r="409" spans="8:9" x14ac:dyDescent="0.2">
      <c r="H409" s="47"/>
      <c r="I409" s="47"/>
    </row>
    <row r="410" spans="8:9" x14ac:dyDescent="0.2">
      <c r="H410" s="47"/>
      <c r="I410" s="47"/>
    </row>
    <row r="411" spans="8:9" x14ac:dyDescent="0.2">
      <c r="H411" s="47"/>
      <c r="I411" s="47"/>
    </row>
    <row r="412" spans="8:9" x14ac:dyDescent="0.2">
      <c r="H412" s="47"/>
      <c r="I412" s="47"/>
    </row>
    <row r="413" spans="8:9" x14ac:dyDescent="0.2">
      <c r="H413" s="47"/>
      <c r="I413" s="47"/>
    </row>
    <row r="414" spans="8:9" x14ac:dyDescent="0.2">
      <c r="H414" s="47"/>
      <c r="I414" s="47"/>
    </row>
    <row r="415" spans="8:9" x14ac:dyDescent="0.2">
      <c r="H415" s="47"/>
      <c r="I415" s="47"/>
    </row>
    <row r="416" spans="8:9" x14ac:dyDescent="0.2">
      <c r="H416" s="47"/>
      <c r="I416" s="47"/>
    </row>
    <row r="417" spans="8:9" x14ac:dyDescent="0.2">
      <c r="H417" s="47"/>
      <c r="I417" s="47"/>
    </row>
    <row r="418" spans="8:9" x14ac:dyDescent="0.2">
      <c r="H418" s="47"/>
      <c r="I418" s="47"/>
    </row>
    <row r="419" spans="8:9" x14ac:dyDescent="0.2">
      <c r="H419" s="47"/>
      <c r="I419" s="47"/>
    </row>
    <row r="420" spans="8:9" x14ac:dyDescent="0.2">
      <c r="H420" s="47"/>
      <c r="I420" s="47"/>
    </row>
    <row r="421" spans="8:9" x14ac:dyDescent="0.2">
      <c r="H421" s="47"/>
      <c r="I421" s="47"/>
    </row>
    <row r="422" spans="8:9" x14ac:dyDescent="0.2">
      <c r="H422" s="47"/>
      <c r="I422" s="47"/>
    </row>
    <row r="423" spans="8:9" x14ac:dyDescent="0.2">
      <c r="H423" s="47"/>
      <c r="I423" s="47"/>
    </row>
    <row r="424" spans="8:9" x14ac:dyDescent="0.2">
      <c r="H424" s="47"/>
      <c r="I424" s="47"/>
    </row>
    <row r="425" spans="8:9" x14ac:dyDescent="0.2">
      <c r="H425" s="47"/>
      <c r="I425" s="47"/>
    </row>
    <row r="426" spans="8:9" x14ac:dyDescent="0.2">
      <c r="H426" s="47"/>
      <c r="I426" s="47"/>
    </row>
    <row r="427" spans="8:9" x14ac:dyDescent="0.2">
      <c r="H427" s="47"/>
      <c r="I427" s="47"/>
    </row>
    <row r="428" spans="8:9" x14ac:dyDescent="0.2">
      <c r="H428" s="47"/>
      <c r="I428" s="47"/>
    </row>
    <row r="429" spans="8:9" x14ac:dyDescent="0.2">
      <c r="H429" s="47"/>
      <c r="I429" s="47"/>
    </row>
    <row r="430" spans="8:9" x14ac:dyDescent="0.2">
      <c r="H430" s="47"/>
      <c r="I430" s="47"/>
    </row>
    <row r="431" spans="8:9" x14ac:dyDescent="0.2">
      <c r="H431" s="47"/>
      <c r="I431" s="47"/>
    </row>
    <row r="432" spans="8:9" x14ac:dyDescent="0.2">
      <c r="H432" s="47"/>
      <c r="I432" s="47"/>
    </row>
    <row r="433" spans="8:9" x14ac:dyDescent="0.2">
      <c r="H433" s="47"/>
      <c r="I433" s="47"/>
    </row>
    <row r="434" spans="8:9" x14ac:dyDescent="0.2">
      <c r="H434" s="47"/>
      <c r="I434" s="47"/>
    </row>
    <row r="435" spans="8:9" x14ac:dyDescent="0.2">
      <c r="H435" s="47"/>
      <c r="I435" s="47"/>
    </row>
    <row r="436" spans="8:9" x14ac:dyDescent="0.2">
      <c r="H436" s="47"/>
      <c r="I436" s="47"/>
    </row>
    <row r="437" spans="8:9" x14ac:dyDescent="0.2">
      <c r="H437" s="47"/>
      <c r="I437" s="47"/>
    </row>
    <row r="438" spans="8:9" x14ac:dyDescent="0.2">
      <c r="H438" s="47"/>
      <c r="I438" s="47"/>
    </row>
    <row r="439" spans="8:9" x14ac:dyDescent="0.2">
      <c r="H439" s="47"/>
      <c r="I439" s="47"/>
    </row>
    <row r="440" spans="8:9" x14ac:dyDescent="0.2">
      <c r="H440" s="47"/>
      <c r="I440" s="47"/>
    </row>
    <row r="441" spans="8:9" x14ac:dyDescent="0.2">
      <c r="H441" s="47"/>
      <c r="I441" s="47"/>
    </row>
    <row r="442" spans="8:9" x14ac:dyDescent="0.2">
      <c r="H442" s="47"/>
      <c r="I442" s="47"/>
    </row>
    <row r="443" spans="8:9" x14ac:dyDescent="0.2">
      <c r="H443" s="47"/>
      <c r="I443" s="47"/>
    </row>
    <row r="444" spans="8:9" x14ac:dyDescent="0.2">
      <c r="H444" s="47"/>
      <c r="I444" s="47"/>
    </row>
    <row r="445" spans="8:9" x14ac:dyDescent="0.2">
      <c r="H445" s="47"/>
      <c r="I445" s="47"/>
    </row>
    <row r="446" spans="8:9" x14ac:dyDescent="0.2">
      <c r="H446" s="47"/>
      <c r="I446" s="47"/>
    </row>
    <row r="447" spans="8:9" x14ac:dyDescent="0.2">
      <c r="H447" s="47"/>
      <c r="I447" s="47"/>
    </row>
    <row r="448" spans="8:9" x14ac:dyDescent="0.2">
      <c r="H448" s="47"/>
      <c r="I448" s="47"/>
    </row>
    <row r="449" spans="8:9" x14ac:dyDescent="0.2">
      <c r="H449" s="47"/>
      <c r="I449" s="47"/>
    </row>
    <row r="450" spans="8:9" x14ac:dyDescent="0.2">
      <c r="H450" s="47"/>
      <c r="I450" s="47"/>
    </row>
    <row r="451" spans="8:9" x14ac:dyDescent="0.2">
      <c r="H451" s="47"/>
      <c r="I451" s="47"/>
    </row>
    <row r="452" spans="8:9" x14ac:dyDescent="0.2">
      <c r="H452" s="47"/>
      <c r="I452" s="47"/>
    </row>
    <row r="453" spans="8:9" x14ac:dyDescent="0.2">
      <c r="H453" s="47"/>
      <c r="I453" s="47"/>
    </row>
    <row r="454" spans="8:9" x14ac:dyDescent="0.2">
      <c r="H454" s="47"/>
      <c r="I454" s="47"/>
    </row>
    <row r="455" spans="8:9" x14ac:dyDescent="0.2">
      <c r="H455" s="47"/>
      <c r="I455" s="47"/>
    </row>
    <row r="456" spans="8:9" x14ac:dyDescent="0.2">
      <c r="H456" s="47"/>
      <c r="I456" s="47"/>
    </row>
    <row r="457" spans="8:9" x14ac:dyDescent="0.2">
      <c r="H457" s="47"/>
      <c r="I457" s="47"/>
    </row>
    <row r="458" spans="8:9" x14ac:dyDescent="0.2">
      <c r="H458" s="47"/>
      <c r="I458" s="47"/>
    </row>
    <row r="459" spans="8:9" x14ac:dyDescent="0.2">
      <c r="H459" s="47"/>
      <c r="I459" s="47"/>
    </row>
    <row r="460" spans="8:9" x14ac:dyDescent="0.2">
      <c r="H460" s="47"/>
      <c r="I460" s="47"/>
    </row>
    <row r="461" spans="8:9" x14ac:dyDescent="0.2">
      <c r="H461" s="47"/>
      <c r="I461" s="47"/>
    </row>
    <row r="462" spans="8:9" x14ac:dyDescent="0.2">
      <c r="H462" s="47"/>
      <c r="I462" s="47"/>
    </row>
    <row r="463" spans="8:9" x14ac:dyDescent="0.2">
      <c r="H463" s="47"/>
      <c r="I463" s="47"/>
    </row>
    <row r="464" spans="8:9" x14ac:dyDescent="0.2">
      <c r="H464" s="47"/>
      <c r="I464" s="47"/>
    </row>
    <row r="465" spans="8:9" x14ac:dyDescent="0.2">
      <c r="H465" s="47"/>
      <c r="I465" s="47"/>
    </row>
    <row r="466" spans="8:9" x14ac:dyDescent="0.2">
      <c r="H466" s="47"/>
      <c r="I466" s="47"/>
    </row>
    <row r="467" spans="8:9" x14ac:dyDescent="0.2">
      <c r="H467" s="47"/>
      <c r="I467" s="47"/>
    </row>
    <row r="468" spans="8:9" x14ac:dyDescent="0.2">
      <c r="H468" s="47"/>
      <c r="I468" s="47"/>
    </row>
    <row r="469" spans="8:9" x14ac:dyDescent="0.2">
      <c r="H469" s="47"/>
      <c r="I469" s="47"/>
    </row>
    <row r="470" spans="8:9" x14ac:dyDescent="0.2">
      <c r="H470" s="47"/>
      <c r="I470" s="47"/>
    </row>
    <row r="471" spans="8:9" x14ac:dyDescent="0.2">
      <c r="H471" s="47"/>
      <c r="I471" s="47"/>
    </row>
    <row r="472" spans="8:9" x14ac:dyDescent="0.2">
      <c r="H472" s="47"/>
      <c r="I472" s="47"/>
    </row>
    <row r="473" spans="8:9" x14ac:dyDescent="0.2">
      <c r="H473" s="47"/>
      <c r="I473" s="47"/>
    </row>
    <row r="474" spans="8:9" x14ac:dyDescent="0.2">
      <c r="H474" s="47"/>
      <c r="I474" s="47"/>
    </row>
    <row r="475" spans="8:9" x14ac:dyDescent="0.2">
      <c r="H475" s="47"/>
      <c r="I475" s="47"/>
    </row>
    <row r="476" spans="8:9" x14ac:dyDescent="0.2">
      <c r="H476" s="47"/>
      <c r="I476" s="47"/>
    </row>
    <row r="477" spans="8:9" x14ac:dyDescent="0.2">
      <c r="H477" s="47"/>
      <c r="I477" s="47"/>
    </row>
    <row r="478" spans="8:9" x14ac:dyDescent="0.2">
      <c r="H478" s="47"/>
      <c r="I478" s="47"/>
    </row>
    <row r="479" spans="8:9" x14ac:dyDescent="0.2">
      <c r="H479" s="47"/>
      <c r="I479" s="47"/>
    </row>
    <row r="480" spans="8:9" x14ac:dyDescent="0.2">
      <c r="H480" s="47"/>
      <c r="I480" s="47"/>
    </row>
    <row r="481" spans="8:9" x14ac:dyDescent="0.2">
      <c r="H481" s="47"/>
      <c r="I481" s="47"/>
    </row>
    <row r="482" spans="8:9" x14ac:dyDescent="0.2">
      <c r="H482" s="47"/>
      <c r="I482" s="47"/>
    </row>
    <row r="483" spans="8:9" x14ac:dyDescent="0.2">
      <c r="H483" s="47"/>
      <c r="I483" s="47"/>
    </row>
    <row r="484" spans="8:9" x14ac:dyDescent="0.2">
      <c r="H484" s="47"/>
      <c r="I484" s="47"/>
    </row>
    <row r="485" spans="8:9" x14ac:dyDescent="0.2">
      <c r="H485" s="47"/>
      <c r="I485" s="47"/>
    </row>
    <row r="486" spans="8:9" x14ac:dyDescent="0.2">
      <c r="H486" s="47"/>
      <c r="I486" s="47"/>
    </row>
    <row r="487" spans="8:9" x14ac:dyDescent="0.2">
      <c r="H487" s="47"/>
      <c r="I487" s="47"/>
    </row>
    <row r="488" spans="8:9" x14ac:dyDescent="0.2">
      <c r="H488" s="47"/>
      <c r="I488" s="47"/>
    </row>
    <row r="489" spans="8:9" x14ac:dyDescent="0.2">
      <c r="H489" s="47"/>
      <c r="I489" s="47"/>
    </row>
    <row r="490" spans="8:9" x14ac:dyDescent="0.2">
      <c r="H490" s="47"/>
      <c r="I490" s="47"/>
    </row>
    <row r="491" spans="8:9" x14ac:dyDescent="0.2">
      <c r="H491" s="47"/>
      <c r="I491" s="47"/>
    </row>
    <row r="492" spans="8:9" x14ac:dyDescent="0.2">
      <c r="H492" s="47"/>
      <c r="I492" s="47"/>
    </row>
    <row r="493" spans="8:9" x14ac:dyDescent="0.2">
      <c r="H493" s="47"/>
      <c r="I493" s="47"/>
    </row>
    <row r="494" spans="8:9" x14ac:dyDescent="0.2">
      <c r="H494" s="47"/>
      <c r="I494" s="47"/>
    </row>
    <row r="495" spans="8:9" x14ac:dyDescent="0.2">
      <c r="H495" s="47"/>
      <c r="I495" s="47"/>
    </row>
    <row r="496" spans="8:9" x14ac:dyDescent="0.2">
      <c r="H496" s="47"/>
      <c r="I496" s="47"/>
    </row>
    <row r="497" spans="8:9" x14ac:dyDescent="0.2">
      <c r="H497" s="47"/>
      <c r="I497" s="47"/>
    </row>
    <row r="498" spans="8:9" x14ac:dyDescent="0.2">
      <c r="H498" s="47"/>
      <c r="I498" s="47"/>
    </row>
    <row r="499" spans="8:9" x14ac:dyDescent="0.2">
      <c r="H499" s="47"/>
      <c r="I499" s="47"/>
    </row>
    <row r="500" spans="8:9" x14ac:dyDescent="0.2">
      <c r="H500" s="47"/>
      <c r="I500" s="47"/>
    </row>
    <row r="501" spans="8:9" x14ac:dyDescent="0.2">
      <c r="H501" s="47"/>
      <c r="I501" s="47"/>
    </row>
    <row r="502" spans="8:9" x14ac:dyDescent="0.2">
      <c r="H502" s="47"/>
      <c r="I502" s="47"/>
    </row>
    <row r="503" spans="8:9" x14ac:dyDescent="0.2">
      <c r="H503" s="47"/>
      <c r="I503" s="47"/>
    </row>
    <row r="504" spans="8:9" x14ac:dyDescent="0.2">
      <c r="H504" s="47"/>
      <c r="I504" s="47"/>
    </row>
    <row r="505" spans="8:9" x14ac:dyDescent="0.2">
      <c r="H505" s="47"/>
      <c r="I505" s="47"/>
    </row>
    <row r="506" spans="8:9" x14ac:dyDescent="0.2">
      <c r="H506" s="47"/>
      <c r="I506" s="47"/>
    </row>
    <row r="507" spans="8:9" x14ac:dyDescent="0.2">
      <c r="H507" s="47"/>
      <c r="I507" s="47"/>
    </row>
    <row r="508" spans="8:9" x14ac:dyDescent="0.2">
      <c r="H508" s="47"/>
      <c r="I508" s="47"/>
    </row>
    <row r="509" spans="8:9" x14ac:dyDescent="0.2">
      <c r="H509" s="47"/>
      <c r="I509" s="47"/>
    </row>
    <row r="510" spans="8:9" x14ac:dyDescent="0.2">
      <c r="H510" s="47"/>
      <c r="I510" s="47"/>
    </row>
    <row r="511" spans="8:9" x14ac:dyDescent="0.2">
      <c r="H511" s="47"/>
      <c r="I511" s="47"/>
    </row>
    <row r="512" spans="8:9" x14ac:dyDescent="0.2">
      <c r="H512" s="47"/>
      <c r="I512" s="47"/>
    </row>
    <row r="513" spans="8:9" x14ac:dyDescent="0.2">
      <c r="H513" s="47"/>
      <c r="I513" s="47"/>
    </row>
    <row r="514" spans="8:9" x14ac:dyDescent="0.2">
      <c r="H514" s="47"/>
      <c r="I514" s="47"/>
    </row>
    <row r="515" spans="8:9" x14ac:dyDescent="0.2">
      <c r="H515" s="47"/>
      <c r="I515" s="47"/>
    </row>
    <row r="516" spans="8:9" x14ac:dyDescent="0.2">
      <c r="H516" s="47"/>
      <c r="I516" s="47"/>
    </row>
    <row r="517" spans="8:9" x14ac:dyDescent="0.2">
      <c r="H517" s="47"/>
      <c r="I517" s="47"/>
    </row>
    <row r="518" spans="8:9" x14ac:dyDescent="0.2">
      <c r="H518" s="47"/>
      <c r="I518" s="47"/>
    </row>
    <row r="519" spans="8:9" x14ac:dyDescent="0.2">
      <c r="H519" s="47"/>
      <c r="I519" s="47"/>
    </row>
    <row r="520" spans="8:9" x14ac:dyDescent="0.2">
      <c r="H520" s="47"/>
      <c r="I520" s="47"/>
    </row>
    <row r="521" spans="8:9" x14ac:dyDescent="0.2">
      <c r="H521" s="47"/>
      <c r="I521" s="47"/>
    </row>
    <row r="522" spans="8:9" x14ac:dyDescent="0.2">
      <c r="H522" s="47"/>
      <c r="I522" s="47"/>
    </row>
    <row r="523" spans="8:9" x14ac:dyDescent="0.2">
      <c r="H523" s="47"/>
      <c r="I523" s="47"/>
    </row>
    <row r="524" spans="8:9" x14ac:dyDescent="0.2">
      <c r="H524" s="47"/>
      <c r="I524" s="47"/>
    </row>
    <row r="525" spans="8:9" x14ac:dyDescent="0.2">
      <c r="H525" s="47"/>
      <c r="I525" s="47"/>
    </row>
    <row r="526" spans="8:9" x14ac:dyDescent="0.2">
      <c r="H526" s="47"/>
      <c r="I526" s="47"/>
    </row>
    <row r="527" spans="8:9" x14ac:dyDescent="0.2">
      <c r="H527" s="47"/>
      <c r="I527" s="47"/>
    </row>
    <row r="528" spans="8:9" x14ac:dyDescent="0.2">
      <c r="H528" s="47"/>
      <c r="I528" s="47"/>
    </row>
    <row r="529" spans="8:9" x14ac:dyDescent="0.2">
      <c r="H529" s="47"/>
      <c r="I529" s="47"/>
    </row>
    <row r="530" spans="8:9" x14ac:dyDescent="0.2">
      <c r="H530" s="47"/>
      <c r="I530" s="47"/>
    </row>
  </sheetData>
  <customSheetViews>
    <customSheetView guid="{C76330A2-057D-4E27-B720-532A3C304D14}" scale="110" fitToPage="1" printArea="1" hiddenRows="1" showRuler="0">
      <pane ySplit="5" topLeftCell="A38" activePane="bottomLeft" state="frozenSplit"/>
      <selection pane="bottomLeft" activeCell="A42" sqref="A42:B42"/>
      <rowBreaks count="66" manualBreakCount="66">
        <brk id="13" max="16383" man="1"/>
        <brk id="18" max="12" man="1"/>
        <brk id="21" max="12" man="1"/>
        <brk id="23" max="12" man="1"/>
        <brk id="29" max="12" man="1"/>
        <brk id="35" max="16383" man="1"/>
        <brk id="46" max="12" man="1"/>
        <brk id="47" max="12" man="1"/>
        <brk id="48" max="12" man="1"/>
        <brk id="49" max="12" man="1"/>
        <brk id="50" max="16383" man="1"/>
        <brk id="51" max="12" man="1"/>
        <brk id="52" max="12" man="1"/>
        <brk id="54" max="12" man="1"/>
        <brk id="55" max="12" man="1"/>
        <brk id="56" max="12" man="1"/>
        <brk id="60" max="12" man="1"/>
        <brk id="76" max="12" man="1"/>
        <brk id="77" max="12" man="1"/>
        <brk id="78" max="12" man="1"/>
        <brk id="81" max="12" man="1"/>
        <brk id="90" max="16383" man="1"/>
        <brk id="98" max="12" man="1"/>
        <brk id="99" max="16383" man="1"/>
        <brk id="102" max="12" man="1"/>
        <brk id="108" max="12" man="1"/>
        <brk id="109" max="12" man="1"/>
        <brk id="169" max="12" man="1"/>
        <brk id="177" max="12" man="1"/>
        <brk id="178" max="12" man="1"/>
        <brk id="179" max="16383" man="1"/>
        <brk id="181" max="12" man="1"/>
        <brk id="182" max="12" man="1"/>
        <brk id="185" max="16383" man="1"/>
        <brk id="186" max="16383" man="1"/>
        <brk id="189" max="13" man="1"/>
        <brk id="190" max="16383" man="1"/>
        <brk id="191" max="13" man="1"/>
        <brk id="193" max="13" man="1"/>
        <brk id="196" max="13" man="1"/>
        <brk id="197" max="13" man="1"/>
        <brk id="199" max="13" man="1"/>
        <brk id="200" max="13" man="1"/>
        <brk id="207" max="13" man="1"/>
        <brk id="213" max="13" man="1"/>
        <brk id="214" max="13" man="1"/>
        <brk id="215" max="13" man="1"/>
        <brk id="218" max="13" man="1"/>
        <brk id="219" max="16383" man="1"/>
        <brk id="222" max="13" man="1"/>
        <brk id="224" max="16383" man="1"/>
        <brk id="226" max="16383" man="1"/>
        <brk id="227" max="13" man="1"/>
        <brk id="228" max="13" man="1"/>
        <brk id="229" max="13" man="1"/>
        <brk id="235" max="13" man="1"/>
        <brk id="237" max="13" man="1"/>
        <brk id="242" max="13" man="1"/>
        <brk id="244" max="13" man="1"/>
        <brk id="247" max="13" man="1"/>
        <brk id="249" max="13" man="1"/>
        <brk id="257" max="13" man="1"/>
        <brk id="258" max="16383" man="1"/>
        <brk id="266" max="13" man="1"/>
        <brk id="270" max="13" man="1"/>
        <brk id="278" max="13" man="1"/>
      </rowBreaks>
      <pageMargins left="0.27559055118110237" right="0.19685039370078741" top="0.31496062992125984" bottom="0.39370078740157483" header="0.15748031496062992" footer="0.19685039370078741"/>
      <pageSetup paperSize="9" scale="91" fitToHeight="20" orientation="landscape" blackAndWhite="1" horizontalDpi="4294967292" verticalDpi="4294967292" r:id="rId1"/>
      <headerFooter alignWithMargins="0">
        <oddFooter>&amp;R&amp;"Arial Narrow,обычный"&amp;8Лист &amp;P из &amp;N</oddFooter>
      </headerFooter>
    </customSheetView>
    <customSheetView guid="{91C1DC54-C312-471D-9246-B789B002B742}" fitToPage="1" printArea="1" hiddenRows="1" showRuler="0">
      <pane ySplit="5" topLeftCell="A135" activePane="bottomLeft" state="frozenSplit"/>
      <selection pane="bottomLeft" activeCell="F148" sqref="F148"/>
      <rowBreaks count="66" manualBreakCount="66">
        <brk id="13" max="16383" man="1"/>
        <brk id="18" max="12" man="1"/>
        <brk id="21" max="12" man="1"/>
        <brk id="23" max="12" man="1"/>
        <brk id="27" max="12" man="1"/>
        <brk id="29" max="16383" man="1"/>
        <brk id="43" max="12" man="1"/>
        <brk id="44" max="12" man="1"/>
        <brk id="45" max="12" man="1"/>
        <brk id="46" max="12" man="1"/>
        <brk id="47" max="16383" man="1"/>
        <brk id="48" max="12" man="1"/>
        <brk id="49" max="12" man="1"/>
        <brk id="51" max="12" man="1"/>
        <brk id="52" max="12" man="1"/>
        <brk id="53" max="12" man="1"/>
        <brk id="57" max="12" man="1"/>
        <brk id="73" max="12" man="1"/>
        <brk id="75" max="12" man="1"/>
        <brk id="76" max="12" man="1"/>
        <brk id="79" max="12" man="1"/>
        <brk id="89" max="16383" man="1"/>
        <brk id="95" max="12" man="1"/>
        <brk id="96" max="16383" man="1"/>
        <brk id="99" max="12" man="1"/>
        <brk id="105" max="12" man="1"/>
        <brk id="106" max="12" man="1"/>
        <brk id="166" max="12" man="1"/>
        <brk id="174" max="12" man="1"/>
        <brk id="175" max="12" man="1"/>
        <brk id="176" max="16383" man="1"/>
        <brk id="178" max="12" man="1"/>
        <brk id="179" max="12" man="1"/>
        <brk id="182" max="16383" man="1"/>
        <brk id="183" max="16383" man="1"/>
        <brk id="186" max="13" man="1"/>
        <brk id="187" max="16383" man="1"/>
        <brk id="188" max="13" man="1"/>
        <brk id="190" max="13" man="1"/>
        <brk id="193" max="13" man="1"/>
        <brk id="194" max="13" man="1"/>
        <brk id="196" max="13" man="1"/>
        <brk id="197" max="13" man="1"/>
        <brk id="204" max="13" man="1"/>
        <brk id="210" max="13" man="1"/>
        <brk id="211" max="13" man="1"/>
        <brk id="212" max="13" man="1"/>
        <brk id="215" max="13" man="1"/>
        <brk id="216" max="16383" man="1"/>
        <brk id="219" max="13" man="1"/>
        <brk id="221" max="16383" man="1"/>
        <brk id="223" max="16383" man="1"/>
        <brk id="224" max="13" man="1"/>
        <brk id="225" max="13" man="1"/>
        <brk id="226" max="13" man="1"/>
        <brk id="232" max="13" man="1"/>
        <brk id="234" max="13" man="1"/>
        <brk id="239" max="13" man="1"/>
        <brk id="241" max="13" man="1"/>
        <brk id="244" max="13" man="1"/>
        <brk id="246" max="13" man="1"/>
        <brk id="254" max="13" man="1"/>
        <brk id="255" max="16383" man="1"/>
        <brk id="263" max="13" man="1"/>
        <brk id="267" max="13" man="1"/>
        <brk id="275" max="13" man="1"/>
      </rowBreaks>
      <pageMargins left="0.27559055118110237" right="0.19685039370078741" top="0.31496062992125984" bottom="0.39370078740157483" header="0.15748031496062992" footer="0.19685039370078741"/>
      <pageSetup paperSize="9" scale="88" fitToHeight="14" orientation="landscape" blackAndWhite="1" horizontalDpi="4294967292" verticalDpi="4294967292" r:id="rId2"/>
      <headerFooter alignWithMargins="0">
        <oddFooter>&amp;R&amp;"Arial Narrow,обычный"&amp;8Лист &amp;P из &amp;N</oddFooter>
      </headerFooter>
    </customSheetView>
    <customSheetView guid="{DD5C3F45-D2CB-45EC-9051-F348430664E8}" scale="110" fitToPage="1" printArea="1" hiddenRows="1" hiddenColumns="1" showRuler="0">
      <pane ySplit="5" topLeftCell="A138" activePane="bottomLeft" state="frozenSplit"/>
      <selection pane="bottomLeft" activeCell="F153" sqref="F153"/>
      <rowBreaks count="66" manualBreakCount="66">
        <brk id="13" max="16383" man="1"/>
        <brk id="18" max="12" man="1"/>
        <brk id="21" max="12" man="1"/>
        <brk id="23" max="12" man="1"/>
        <brk id="27" max="12" man="1"/>
        <brk id="29" max="16383" man="1"/>
        <brk id="43" max="12" man="1"/>
        <brk id="44" max="12" man="1"/>
        <brk id="45" max="12" man="1"/>
        <brk id="46" max="12" man="1"/>
        <brk id="47" max="16383" man="1"/>
        <brk id="48" max="12" man="1"/>
        <brk id="49" max="12" man="1"/>
        <brk id="51" max="12" man="1"/>
        <brk id="54" max="12" man="1"/>
        <brk id="55" max="12" man="1"/>
        <brk id="59" max="12" man="1"/>
        <brk id="77" max="12" man="1"/>
        <brk id="78" max="12" man="1"/>
        <brk id="79" max="12" man="1"/>
        <brk id="82" max="12" man="1"/>
        <brk id="94" max="16383" man="1"/>
        <brk id="102" max="12" man="1"/>
        <brk id="103" max="16383" man="1"/>
        <brk id="106" max="12" man="1"/>
        <brk id="112" max="12" man="1"/>
        <brk id="113" max="12" man="1"/>
        <brk id="167" max="12" man="1"/>
        <brk id="175" max="12" man="1"/>
        <brk id="176" max="12" man="1"/>
        <brk id="177" max="16383" man="1"/>
        <brk id="179" max="12" man="1"/>
        <brk id="180" max="12" man="1"/>
        <brk id="183" max="16383" man="1"/>
        <brk id="184" max="16383" man="1"/>
        <brk id="187" max="13" man="1"/>
        <brk id="188" max="16383" man="1"/>
        <brk id="189" max="13" man="1"/>
        <brk id="191" max="13" man="1"/>
        <brk id="194" max="13" man="1"/>
        <brk id="195" max="13" man="1"/>
        <brk id="197" max="13" man="1"/>
        <brk id="198" max="13" man="1"/>
        <brk id="205" max="13" man="1"/>
        <brk id="211" max="13" man="1"/>
        <brk id="212" max="13" man="1"/>
        <brk id="213" max="13" man="1"/>
        <brk id="216" max="13" man="1"/>
        <brk id="217" max="16383" man="1"/>
        <brk id="220" max="13" man="1"/>
        <brk id="222" max="16383" man="1"/>
        <brk id="224" max="16383" man="1"/>
        <brk id="225" max="13" man="1"/>
        <brk id="226" max="13" man="1"/>
        <brk id="227" max="13" man="1"/>
        <brk id="233" max="13" man="1"/>
        <brk id="235" max="13" man="1"/>
        <brk id="240" max="13" man="1"/>
        <brk id="242" max="13" man="1"/>
        <brk id="245" max="13" man="1"/>
        <brk id="247" max="13" man="1"/>
        <brk id="255" max="13" man="1"/>
        <brk id="256" max="16383" man="1"/>
        <brk id="264" max="13" man="1"/>
        <brk id="268" max="13" man="1"/>
        <brk id="276" max="13" man="1"/>
      </rowBreaks>
      <pageMargins left="0.27559055118110237" right="0.19685039370078741" top="0.31496062992125984" bottom="0.39370078740157483" header="0.15748031496062992" footer="0.19685039370078741"/>
      <pageSetup paperSize="9" scale="91" fitToHeight="14" orientation="landscape" blackAndWhite="1" horizontalDpi="4294967292" verticalDpi="4294967292" r:id="rId3"/>
      <headerFooter alignWithMargins="0">
        <oddFooter>&amp;R&amp;"Arial Narrow,обычный"&amp;8Лист &amp;P из &amp;N</oddFooter>
      </headerFooter>
    </customSheetView>
    <customSheetView guid="{A3331C67-8A36-4D51-83F9-2D71D6F5E7BA}" fitToPage="1" showRuler="0" topLeftCell="A67">
      <selection activeCell="E107" sqref="E107"/>
      <rowBreaks count="42" manualBreakCount="42">
        <brk id="13" max="13" man="1"/>
        <brk id="15" max="16383" man="1"/>
        <brk id="19" max="13" man="1"/>
        <brk id="22" max="13" man="1"/>
        <brk id="24" max="13" man="1"/>
        <brk id="25" max="13" man="1"/>
        <brk id="26" max="16383" man="1"/>
        <brk id="28" max="13" man="1"/>
        <brk id="29" max="13" man="1"/>
        <brk id="30" max="13" man="1"/>
        <brk id="31" max="13" man="1"/>
        <brk id="32" max="16383" man="1"/>
        <brk id="34" max="13" man="1"/>
        <brk id="35" max="13" man="1"/>
        <brk id="36" max="16383" man="1"/>
        <brk id="39" max="16383" man="1"/>
        <brk id="40" max="13" man="1"/>
        <brk id="41" max="13" man="1"/>
        <brk id="42" max="13" man="1"/>
        <brk id="44" max="13" man="1"/>
        <brk id="45" max="13" man="1"/>
        <brk id="46" max="13" man="1"/>
        <brk id="47" max="13" man="1"/>
        <brk id="50" max="13" man="1"/>
        <brk id="51" max="16383" man="1"/>
        <brk id="54" max="13" man="1"/>
        <brk id="69" max="16383" man="1"/>
        <brk id="71" max="16383" man="1"/>
        <brk id="72" max="13" man="1"/>
        <brk id="73" max="13" man="1"/>
        <brk id="74" max="13" man="1"/>
        <brk id="76" max="13" man="1"/>
        <brk id="81" max="13" man="1"/>
        <brk id="83" max="13" man="1"/>
        <brk id="90" max="16383" man="1"/>
        <brk id="91" max="13" man="1"/>
        <brk id="93" max="13" man="1"/>
        <brk id="94" max="13" man="1"/>
        <brk id="97" max="13" man="1"/>
        <brk id="102" max="13" man="1"/>
        <brk id="106" max="13" man="1"/>
        <brk id="114" max="13" man="1"/>
      </rowBreaks>
      <pageMargins left="0.27559055118110237" right="0.19685039370078741" top="0.33" bottom="0.4" header="0.15748031496062992" footer="0.19685039370078741"/>
      <pageSetup paperSize="9" scale="92" fitToHeight="14" orientation="landscape" blackAndWhite="1" horizontalDpi="4294967292" verticalDpi="4294967292" r:id="rId4"/>
      <headerFooter alignWithMargins="0">
        <oddFooter>&amp;R&amp;"Arial Narrow,обычный"&amp;8Лист &amp;P из &amp;N</oddFooter>
      </headerFooter>
    </customSheetView>
    <customSheetView guid="{19D3A214-C4D6-4FE6-9A50-A9E846DFEC72}" fitToPage="1" printArea="1" view="pageBreakPreview" showRuler="0" topLeftCell="A43">
      <selection activeCell="C68" sqref="C68"/>
      <rowBreaks count="97" manualBreakCount="97">
        <brk id="13" max="10" man="1"/>
        <brk id="15" max="10" man="1"/>
        <brk id="17" max="16383" man="1"/>
        <brk id="22" max="10" man="1"/>
        <brk id="25" max="10" man="1"/>
        <brk id="27" max="10" man="1"/>
        <brk id="28" max="10" man="1"/>
        <brk id="29" max="10" man="1"/>
        <brk id="30" max="10" man="1"/>
        <brk id="31" max="10" man="1"/>
        <brk id="32" max="10" man="1"/>
        <brk id="34" max="10" man="1"/>
        <brk id="36" max="16383" man="1"/>
        <brk id="38" max="10" man="1"/>
        <brk id="39" max="10" man="1"/>
        <brk id="41" max="10" man="1"/>
        <brk id="43" max="10" man="1"/>
        <brk id="44" max="16383" man="1"/>
        <brk id="45" max="10" man="1"/>
        <brk id="47" max="10" man="1"/>
        <brk id="48" max="10" man="1"/>
        <brk id="49" max="10" man="1"/>
        <brk id="50" max="10" man="1"/>
        <brk id="51" max="16383" man="1"/>
        <brk id="53" max="10" man="1"/>
        <brk id="54" max="10" man="1"/>
        <brk id="55" max="10" man="1"/>
        <brk id="56" max="10" man="1"/>
        <brk id="59" max="10" man="1"/>
        <brk id="63" max="10" man="1"/>
        <brk id="64" max="10" man="1"/>
        <brk id="65" max="16383" man="1"/>
        <brk id="66" max="10" man="1"/>
        <brk id="67" max="16383" man="1"/>
        <brk id="68" max="10" man="1"/>
        <brk id="69" max="10" man="1"/>
        <brk id="70" max="10" man="1"/>
        <brk id="71" max="10" man="1"/>
        <brk id="72" max="10" man="1"/>
        <brk id="73" max="10" man="1"/>
        <brk id="74" max="10" man="1"/>
        <brk id="76" max="16383" man="1"/>
        <brk id="77" max="10" man="1"/>
        <brk id="78" max="10" man="1"/>
        <brk id="79" max="10" man="1"/>
        <brk id="81" max="16383" man="1"/>
        <brk id="82" max="10" man="1"/>
        <brk id="83" max="10" man="1"/>
        <brk id="84" max="10" man="1"/>
        <brk id="85" max="10" man="1"/>
        <brk id="87" max="10" man="1"/>
        <brk id="88" max="10" man="1"/>
        <brk id="90" max="10" man="1"/>
        <brk id="91" max="16383" man="1"/>
        <brk id="92" max="10" man="1"/>
        <brk id="94" max="10" man="1"/>
        <brk id="95" max="10" man="1"/>
        <brk id="96" max="10" man="1"/>
        <brk id="97" max="16383" man="1"/>
        <brk id="99" max="10" man="1"/>
        <brk id="100" max="10" man="1"/>
        <brk id="101" max="10" man="1"/>
        <brk id="103" max="10" man="1"/>
        <brk id="104" max="16383" man="1"/>
        <brk id="105" max="16383" man="1"/>
        <brk id="107" max="10" man="1"/>
        <brk id="108" max="13" man="1"/>
        <brk id="109" max="16383" man="1"/>
        <brk id="110" max="13" man="1"/>
        <brk id="112" max="13" man="1"/>
        <brk id="115" max="13" man="1"/>
        <brk id="116" max="13" man="1"/>
        <brk id="118" max="13" man="1"/>
        <brk id="119" max="13" man="1"/>
        <brk id="126" max="13" man="1"/>
        <brk id="132" max="13" man="1"/>
        <brk id="133" max="13" man="1"/>
        <brk id="134" max="13" man="1"/>
        <brk id="137" max="13" man="1"/>
        <brk id="138" max="16383" man="1"/>
        <brk id="141" max="13" man="1"/>
        <brk id="143" max="16383" man="1"/>
        <brk id="145" max="16383" man="1"/>
        <brk id="146" max="13" man="1"/>
        <brk id="147" max="13" man="1"/>
        <brk id="148" max="13" man="1"/>
        <brk id="154" max="13" man="1"/>
        <brk id="156" max="13" man="1"/>
        <brk id="161" max="13" man="1"/>
        <brk id="163" max="13" man="1"/>
        <brk id="166" max="13" man="1"/>
        <brk id="168" max="13" man="1"/>
        <brk id="176" max="13" man="1"/>
        <brk id="177" max="16383" man="1"/>
        <brk id="185" max="13" man="1"/>
        <brk id="189" max="13" man="1"/>
        <brk id="197" max="13" man="1"/>
      </rowBreaks>
      <pageMargins left="0.27559055118110237" right="0.19685039370078741" top="0.33" bottom="0.4" header="0.15748031496062992" footer="0.19685039370078741"/>
      <pageSetup paperSize="9" fitToHeight="14" orientation="landscape" blackAndWhite="1" horizontalDpi="4294967292" verticalDpi="4294967292" r:id="rId5"/>
      <headerFooter alignWithMargins="0">
        <oddFooter>&amp;R&amp;"Arial Narrow,обычный"&amp;8Лист &amp;P из &amp;N</oddFooter>
      </headerFooter>
    </customSheetView>
    <customSheetView guid="{4F278C51-CC0C-4908-B19B-FD853FE30C23}" showPageBreaks="1" fitToPage="1" printArea="1" hiddenRows="1" view="pageBreakPreview" showRuler="0">
      <pane ySplit="4" topLeftCell="A5" activePane="bottomLeft" state="frozen"/>
      <selection pane="bottomLeft" activeCell="A17" activeCellId="15" sqref="A92:IV92 A89:IV89 A85:IV86 A74:IV75 A64:IV64 A61:IV61 A54:IV56 A46:IV46 A43:IV43 A41:IV41 A37:IV37 A35:IV35 A34:IV34 A25:IV26 A23:IV23 A16:IV17"/>
      <pageMargins left="0.19685039370078741" right="0.19685039370078741" top="0.31496062992125984" bottom="0.39370078740157483" header="0.15748031496062992" footer="0.19685039370078741"/>
      <pageSetup paperSize="9" scale="94" fitToHeight="0" orientation="landscape" blackAndWhite="1" horizontalDpi="4294967292" verticalDpi="4294967292" r:id="rId6"/>
      <headerFooter alignWithMargins="0">
        <oddFooter>&amp;R&amp;"Arial Narrow,обычный"&amp;8Лист &amp;P из &amp;N</oddFooter>
      </headerFooter>
    </customSheetView>
    <customSheetView guid="{10971261-6A6B-11D7-802E-0050224027E0}" showPageBreaks="1" fitToPage="1" printArea="1" view="pageBreakPreview" showRuler="0">
      <pane xSplit="2" ySplit="4" topLeftCell="C214" activePane="bottomRight" state="frozenSplit"/>
      <selection pane="bottomRight" activeCell="C201" sqref="C201"/>
      <rowBreaks count="67" manualBreakCount="67">
        <brk id="12" max="13" man="1"/>
        <brk id="13" max="13" man="1"/>
        <brk id="14" max="13" man="1"/>
        <brk id="19" max="13" man="1"/>
        <brk id="20" max="13" man="1"/>
        <brk id="23" max="13" man="1"/>
        <brk id="25" max="13" man="1"/>
        <brk id="26" max="13" man="1"/>
        <brk id="29" max="13" man="1"/>
        <brk id="32" max="13" man="1"/>
        <brk id="34" max="13" man="1"/>
        <brk id="37" max="13" man="1"/>
        <brk id="39" max="13" man="1"/>
        <brk id="40" max="13" man="1"/>
        <brk id="42" max="13" man="1"/>
        <brk id="45" max="13" man="1"/>
        <brk id="47" max="13" man="1"/>
        <brk id="50" max="13" man="1"/>
        <brk id="51" max="13" man="1"/>
        <brk id="55" max="13" man="1"/>
        <brk id="57" max="13" man="1"/>
        <brk id="58" max="13" man="1"/>
        <brk id="60" max="13" man="1"/>
        <brk id="61" max="13" man="1"/>
        <brk id="66" max="13" man="1"/>
        <brk id="68" max="13" man="1"/>
        <brk id="69" max="13" man="1"/>
        <brk id="70" max="13" man="1"/>
        <brk id="71" max="13" man="1"/>
        <brk id="74" max="13" man="1"/>
        <brk id="75" max="13" man="1"/>
        <brk id="77" max="13" man="1"/>
        <brk id="83" max="13" man="1"/>
        <brk id="85" max="13" man="1"/>
        <brk id="91" max="13" man="1"/>
        <brk id="93" max="13" man="1"/>
        <brk id="98" max="13" man="1"/>
        <brk id="99" max="13" man="1"/>
        <brk id="100" max="13" man="1"/>
        <brk id="102" max="13" man="1"/>
        <brk id="106" max="13" man="1"/>
        <brk id="107" max="13" man="1"/>
        <brk id="110" max="13" man="1"/>
        <brk id="112" max="13" man="1"/>
        <brk id="115" max="13" man="1"/>
        <brk id="117" max="13" man="1"/>
        <brk id="119" max="13" man="1"/>
        <brk id="127" max="13" man="1"/>
        <brk id="129" max="13" man="1"/>
        <brk id="130" max="13" man="1"/>
        <brk id="140" max="13" man="1"/>
        <brk id="147" max="13" man="1"/>
        <brk id="148" max="13" man="1"/>
        <brk id="160" max="13" man="1"/>
        <brk id="161" max="13" man="1"/>
        <brk id="163" max="13" man="1"/>
        <brk id="167" max="13" man="1"/>
        <brk id="182" max="13" man="1"/>
        <brk id="190" max="13" man="1"/>
        <brk id="191" max="13" man="1"/>
        <brk id="192" max="13" man="1"/>
        <brk id="210" max="13" man="1"/>
        <brk id="215" max="13" man="1"/>
        <brk id="216" max="13" man="1"/>
        <brk id="227" max="13" man="1"/>
        <brk id="232" max="13" man="1"/>
        <brk id="233" max="13" man="1"/>
      </rowBreaks>
      <pageMargins left="0.27559055118110237" right="0.19685039370078741" top="0.33" bottom="0.4" header="0.15748031496062992" footer="0.19685039370078741"/>
      <pageSetup paperSize="9" scale="95" fitToHeight="18" orientation="landscape" blackAndWhite="1" horizontalDpi="4294967292" verticalDpi="4294967292" r:id="rId7"/>
      <headerFooter alignWithMargins="0">
        <oddFooter>&amp;R&amp;"Arial Narrow,обычный"&amp;8Лист &amp;P из &amp;N</oddFooter>
      </headerFooter>
    </customSheetView>
    <customSheetView guid="{A91D99C2-8122-48C0-91AB-172E51C62B1D}" showPageBreaks="1" fitToPage="1" printArea="1" hiddenRows="1" showRuler="0" topLeftCell="B1">
      <pane ySplit="4" topLeftCell="A5" activePane="bottomLeft" state="frozen"/>
      <selection pane="bottomLeft" activeCell="B14" sqref="B14"/>
      <rowBreaks count="20" manualBreakCount="20">
        <brk id="14" max="13" man="1"/>
        <brk id="28" max="13" man="1"/>
        <brk id="43" max="16383" man="1"/>
        <brk id="52" max="13" man="1"/>
        <brk id="53" max="13" man="1"/>
        <brk id="63" max="16383" man="1"/>
        <brk id="76" max="16383" man="1"/>
        <brk id="92" max="13" man="1"/>
        <brk id="98" max="13" man="1"/>
        <brk id="99" max="13" man="1"/>
        <brk id="108" max="13" man="1"/>
        <brk id="114" max="13" man="1"/>
        <brk id="130" max="13" man="1"/>
        <brk id="132" max="13" man="1"/>
        <brk id="171" max="13" man="1"/>
        <brk id="173" max="13" man="1"/>
        <brk id="206" max="13" man="1"/>
        <brk id="209" max="13" man="1"/>
        <brk id="231" max="13" man="1"/>
        <brk id="239" max="16383" man="1"/>
      </rowBreaks>
      <colBreaks count="1" manualBreakCount="1">
        <brk id="14" max="1048575" man="1"/>
      </colBreaks>
      <pageMargins left="0.19685039370078741" right="0.19685039370078741" top="0.31496062992125984" bottom="0.39370078740157483" header="0.15748031496062992" footer="0.19685039370078741"/>
      <pageSetup paperSize="9" scale="95" fitToHeight="17" orientation="landscape" blackAndWhite="1" horizontalDpi="4294967292" verticalDpi="4294967292" r:id="rId8"/>
      <headerFooter alignWithMargins="0">
        <oddFooter>&amp;R&amp;"Arial Narrow,обычный"&amp;8Лист &amp;P из &amp;N</oddFooter>
      </headerFooter>
    </customSheetView>
    <customSheetView guid="{3EDC6120-9ECF-11DA-86FE-0007E980B6BD}" showPageBreaks="1" fitToPage="1" showRuler="0">
      <pane xSplit="2" ySplit="4" topLeftCell="C176" activePane="bottomRight" state="frozenSplit"/>
      <selection pane="bottomRight" activeCell="D185" sqref="D185"/>
      <rowBreaks count="90" manualBreakCount="90">
        <brk id="13" max="16383" man="1"/>
        <brk id="14" max="16383" man="1"/>
        <brk id="21" max="13" man="1"/>
        <brk id="26" max="16383" man="1"/>
        <brk id="27" max="16383" man="1"/>
        <brk id="28" max="16383" man="1"/>
        <brk id="29" max="13" man="1"/>
        <brk id="30" max="13" man="1"/>
        <brk id="38" max="13" man="1"/>
        <brk id="39" max="16383" man="1"/>
        <brk id="40" max="16383" man="1"/>
        <brk id="42" max="16383" man="1"/>
        <brk id="43" max="13" man="1"/>
        <brk id="44" max="16383" man="1"/>
        <brk id="45" max="13" man="1"/>
        <brk id="47" max="13" man="1"/>
        <brk id="48" max="16383" man="1"/>
        <brk id="49" max="16383" man="1"/>
        <brk id="52" max="16383" man="1"/>
        <brk id="53" max="13" man="1"/>
        <brk id="54" max="16383" man="1"/>
        <brk id="55" max="13" man="1"/>
        <brk id="56" max="16383" man="1"/>
        <brk id="59" max="16383" man="1"/>
        <brk id="63" max="13" man="1"/>
        <brk id="64" max="16383" man="1"/>
        <brk id="65" max="13" man="1"/>
        <brk id="66" max="16383" man="1"/>
        <brk id="67" max="13" man="1"/>
        <brk id="68" max="16383" man="1"/>
        <brk id="69" max="16383" man="1"/>
        <brk id="72" max="13" man="1"/>
        <brk id="74" max="13" man="1"/>
        <brk id="75" max="16383" man="1"/>
        <brk id="76" max="16383" man="1"/>
        <brk id="77" max="16383" man="1"/>
        <brk id="79" max="13" man="1"/>
        <brk id="82" max="13" man="1"/>
        <brk id="86" max="13" man="1"/>
        <brk id="87" max="13" man="1"/>
        <brk id="88" max="16383" man="1"/>
        <brk id="89" max="16383" man="1"/>
        <brk id="90" max="16383" man="1"/>
        <brk id="92" max="13" man="1"/>
        <brk id="93" max="13" man="1"/>
        <brk id="94" max="13" man="1"/>
        <brk id="95" max="16383" man="1"/>
        <brk id="96" max="13" man="1"/>
        <brk id="98" max="16383" man="1"/>
        <brk id="103" max="16383" man="1"/>
        <brk id="104" max="13" man="1"/>
        <brk id="106" max="13" man="1"/>
        <brk id="111" max="13" man="1"/>
        <brk id="112" max="16383" man="1"/>
        <brk id="114" max="16383" man="1"/>
        <brk id="118" max="16383" man="1"/>
        <brk id="119" max="16383" man="1"/>
        <brk id="121" max="13" man="1"/>
        <brk id="122" max="13" man="1"/>
        <brk id="123" max="13" man="1"/>
        <brk id="124" max="13" man="1"/>
        <brk id="125" max="13" man="1"/>
        <brk id="132" max="16383" man="1"/>
        <brk id="135" max="13" man="1"/>
        <brk id="137" max="13" man="1"/>
        <brk id="143" max="16383" man="1"/>
        <brk id="144" max="16383" man="1"/>
        <brk id="146" max="16383" man="1"/>
        <brk id="147" max="16383" man="1"/>
        <brk id="149" max="16383" man="1"/>
        <brk id="151" max="16383" man="1"/>
        <brk id="153" max="13" man="1"/>
        <brk id="155" max="13" man="1"/>
        <brk id="156" max="13" man="1"/>
        <brk id="163" max="13" man="1"/>
        <brk id="164" max="16383" man="1"/>
        <brk id="166" max="13" man="1"/>
        <brk id="172" max="13" man="1"/>
        <brk id="175" max="13" man="1"/>
        <brk id="176" max="13" man="1"/>
        <brk id="177" max="16383" man="1"/>
        <brk id="179" max="13" man="1"/>
        <brk id="180" max="13" man="1"/>
        <brk id="181" max="16383" man="1"/>
        <brk id="182" max="16383" man="1"/>
        <brk id="183" max="13" man="1"/>
        <brk id="184" max="13" man="1"/>
        <brk id="193" max="16383" man="1"/>
        <brk id="206" max="13" man="1"/>
        <brk id="223" max="16383" man="1"/>
      </rowBreaks>
      <pageMargins left="0.27559055118110237" right="0.19685039370078741" top="0.33" bottom="0.4" header="0.15748031496062992" footer="0.19685039370078741"/>
      <pageSetup paperSize="9" scale="85" fitToHeight="18" orientation="landscape" blackAndWhite="1" horizontalDpi="4294967292" verticalDpi="4294967292" r:id="rId9"/>
      <headerFooter alignWithMargins="0">
        <oddFooter>&amp;R&amp;"Arial Narrow,обычный"&amp;8Лист &amp;P из &amp;N</oddFooter>
      </headerFooter>
    </customSheetView>
    <customSheetView guid="{88FCA060-646D-11D8-9232-00C0268CB387}" showPageBreaks="1" printArea="1" hiddenRows="1" view="pageBreakPreview" showRuler="0">
      <pane xSplit="2" ySplit="4" topLeftCell="C75" activePane="bottomRight" state="frozenSplit"/>
      <selection pane="bottomRight" activeCell="K78" sqref="K78"/>
      <rowBreaks count="16" manualBreakCount="16">
        <brk id="12" max="13" man="1"/>
        <brk id="24" max="13" man="1"/>
        <brk id="36" max="13" man="1"/>
        <brk id="42" max="13" man="1"/>
        <brk id="52" max="13" man="1"/>
        <brk id="53" max="13" man="1"/>
        <brk id="60" max="13" man="1"/>
        <brk id="61" max="13" man="1"/>
        <brk id="71" max="13" man="1"/>
        <brk id="78" max="13" man="1"/>
        <brk id="79" max="13" man="1"/>
        <brk id="80" max="16383" man="1"/>
        <brk id="105" max="13" man="1"/>
        <brk id="128" max="13" man="1"/>
        <brk id="131" max="13" man="1"/>
        <brk id="158" max="13" man="1"/>
      </rowBreaks>
      <colBreaks count="2" manualBreakCount="2">
        <brk id="13" max="177" man="1"/>
        <brk id="14" max="1048575" man="1"/>
      </colBreaks>
      <pageMargins left="0.27559055118110237" right="0.19685039370078741" top="0.31496062992125984" bottom="0.31496062992125984" header="0.15748031496062992" footer="0.19685039370078741"/>
      <pageSetup paperSize="9" fitToHeight="15" orientation="landscape" horizontalDpi="4294967292" verticalDpi="4294967292" r:id="rId10"/>
      <headerFooter alignWithMargins="0">
        <oddFooter>&amp;R&amp;"Arial Narrow,обычный"&amp;8Лист &amp;P из &amp;N</oddFooter>
      </headerFooter>
    </customSheetView>
    <customSheetView guid="{735893B7-5E6F-4E87-8F79-7422E435EC59}" scale="90" showPageBreaks="1" printArea="1" showRuler="0">
      <pane xSplit="2" ySplit="6" topLeftCell="C109" activePane="bottomRight" state="frozen"/>
      <selection pane="bottomRight" activeCell="B95" sqref="B95"/>
      <colBreaks count="2" manualBreakCount="2">
        <brk id="13" max="208" man="1"/>
        <brk id="14" max="1048575" man="1"/>
      </colBreaks>
      <pageMargins left="0.27559055118110237" right="0.19685039370078741" top="0.31496062992125984" bottom="0.31496062992125984" header="0.15748031496062992" footer="0.19685039370078741"/>
      <pageSetup paperSize="9" scale="94" orientation="landscape" horizontalDpi="4294967292" verticalDpi="4294967292" r:id="rId11"/>
      <headerFooter alignWithMargins="0">
        <oddFooter>&amp;R&amp;"Arial Narrow,обычный"&amp;8Лист &amp;P из &amp;N</oddFooter>
      </headerFooter>
    </customSheetView>
    <customSheetView guid="{AE4F8834-9834-4486-A1C0-FEF04E11EC4A}" showRuler="0">
      <pane xSplit="2" ySplit="4" topLeftCell="C167" activePane="bottomRight" state="frozenSplit"/>
      <selection pane="bottomRight" activeCell="E184" sqref="E184"/>
      <pageMargins left="0.27" right="0.2" top="0.32" bottom="0.32" header="0.17" footer="0.19"/>
      <pageSetup paperSize="9" orientation="landscape" horizontalDpi="4294967292" verticalDpi="4294967292" r:id="rId12"/>
      <headerFooter alignWithMargins="0">
        <oddFooter>&amp;R&amp;"Arial Narrow,обычный"&amp;8Лист &amp;P из &amp;N</oddFooter>
      </headerFooter>
    </customSheetView>
    <customSheetView guid="{DCFE9E60-5475-11D7-802E-0050224027E0}" showPageBreaks="1" showRuler="0">
      <pane xSplit="2" ySplit="4" topLeftCell="K180" activePane="bottomRight" state="frozenSplit"/>
      <selection pane="bottomRight" activeCell="K193" sqref="K193"/>
      <pageMargins left="0.27" right="0.2" top="0.32" bottom="0.32" header="0.17" footer="0.19"/>
      <pageSetup paperSize="9" orientation="landscape" horizontalDpi="4294967292" verticalDpi="4294967292" r:id="rId13"/>
      <headerFooter alignWithMargins="0">
        <oddFooter>&amp;R&amp;"Arial Narrow,обычный"&amp;8Лист &amp;P из &amp;N</oddFooter>
      </headerFooter>
    </customSheetView>
    <customSheetView guid="{CD228F81-555E-11D7-A5BE-0050BF58DBA5}" showPageBreaks="1" showRuler="0">
      <pane xSplit="2" ySplit="4" topLeftCell="K86" activePane="bottomRight" state="frozenSplit"/>
      <selection pane="bottomRight" activeCell="N91" sqref="N91"/>
      <pageMargins left="0.27" right="0.2" top="0.32" bottom="0.32" header="0.17" footer="0.19"/>
      <pageSetup paperSize="9" orientation="landscape" horizontalDpi="4294967292" verticalDpi="4294967292" r:id="rId14"/>
      <headerFooter alignWithMargins="0">
        <oddFooter>&amp;R&amp;"Arial Narrow,обычный"&amp;8Лист &amp;P из &amp;N</oddFooter>
      </headerFooter>
    </customSheetView>
    <customSheetView guid="{92DADDC1-9BFC-11D7-B114-000102998381}" showRuler="0">
      <pane xSplit="2" ySplit="4" topLeftCell="D88" activePane="bottomRight" state="frozenSplit"/>
      <selection pane="bottomRight" activeCell="N98" sqref="N98"/>
      <pageMargins left="0.27559055118110237" right="0.19685039370078741" top="0.31496062992125984" bottom="0.31496062992125984" header="0.15748031496062992" footer="0.19685039370078741"/>
      <pageSetup paperSize="9" orientation="landscape" horizontalDpi="4294967292" verticalDpi="4294967292" r:id="rId15"/>
      <headerFooter alignWithMargins="0">
        <oddFooter>&amp;R&amp;"Arial Narrow,обычный"&amp;8Лист &amp;P из &amp;N</oddFooter>
      </headerFooter>
    </customSheetView>
    <customSheetView guid="{8F58F720-5478-11D7-8E43-00002120D636}" showPageBreaks="1" printArea="1" showRuler="0">
      <pane xSplit="2" ySplit="4" topLeftCell="C90" activePane="bottomRight" state="frozenSplit"/>
      <selection pane="bottomRight" activeCell="E96" sqref="E96"/>
      <pageMargins left="0.27559055118110237" right="0.19685039370078741" top="0.31496062992125984" bottom="0.31496062992125984" header="0.15748031496062992" footer="0.19685039370078741"/>
      <pageSetup paperSize="9" orientation="landscape" horizontalDpi="4294967292" verticalDpi="4294967292" r:id="rId16"/>
      <headerFooter alignWithMargins="0">
        <oddFooter>&amp;R&amp;"Arial Narrow,обычный"&amp;8Лист &amp;P из &amp;N</oddFooter>
      </headerFooter>
    </customSheetView>
    <customSheetView guid="{B0C63354-C39E-4697-B077-F68D4BA3474A}" showPageBreaks="1" showRuler="0">
      <pane xSplit="2" ySplit="4" topLeftCell="I187" activePane="bottomRight" state="frozenSplit"/>
      <selection pane="bottomRight" activeCell="K197" sqref="K197"/>
      <pageMargins left="0.27" right="0.2" top="0.32" bottom="0.32" header="0.17" footer="0.19"/>
      <pageSetup paperSize="9" orientation="landscape" horizontalDpi="4294967292" verticalDpi="4294967292" r:id="rId17"/>
      <headerFooter alignWithMargins="0">
        <oddFooter>&amp;R&amp;"Arial Narrow,обычный"&amp;8Лист &amp;P из &amp;N</oddFooter>
      </headerFooter>
    </customSheetView>
    <customSheetView guid="{14012921-CBF7-11D7-980F-000102998381}" showPageBreaks="1" showRuler="0">
      <pane xSplit="2" ySplit="4" topLeftCell="D1" activePane="bottomRight"/>
      <selection pane="bottomRight" activeCell="E13" sqref="E13"/>
      <pageMargins left="0.27559055118110237" right="0.19685039370078741" top="0.31496062992125984" bottom="0.31496062992125984" header="0.15748031496062992" footer="0.19685039370078741"/>
      <pageSetup paperSize="9" orientation="landscape" horizontalDpi="4294967292" verticalDpi="4294967292" r:id="rId18"/>
      <headerFooter alignWithMargins="0">
        <oddFooter>&amp;R&amp;"Arial Narrow,обычный"&amp;8Лист &amp;P из &amp;N</oddFooter>
      </headerFooter>
    </customSheetView>
    <customSheetView guid="{97B5DCE1-CCA4-11D7-B6CC-0007E980B7D4}" showPageBreaks="1" fitToPage="1" printArea="1" hiddenRows="1" view="pageBreakPreview" showRuler="0">
      <pane xSplit="2" ySplit="4" topLeftCell="C162" activePane="bottomRight" state="frozenSplit"/>
      <selection pane="bottomRight" activeCell="B10" sqref="B10"/>
      <rowBreaks count="11" manualBreakCount="11">
        <brk id="12" max="13" man="1"/>
        <brk id="24" max="13" man="1"/>
        <brk id="36" max="13" man="1"/>
        <brk id="42" max="13" man="1"/>
        <brk id="56" max="13" man="1"/>
        <brk id="67" max="13" man="1"/>
        <brk id="72" max="13" man="1"/>
        <brk id="80" max="13" man="1"/>
        <brk id="105" max="13" man="1"/>
        <brk id="130" max="13" man="1"/>
        <brk id="157" max="13" man="1"/>
      </rowBreaks>
      <pageMargins left="0.27559055118110237" right="0.19685039370078741" top="0.31496062992125984" bottom="0.31496062992125984" header="0.15748031496062992" footer="0.19685039370078741"/>
      <pageSetup paperSize="9" scale="97" fitToHeight="0" orientation="landscape" horizontalDpi="4294967292" verticalDpi="4294967292" r:id="rId19"/>
      <headerFooter alignWithMargins="0">
        <oddFooter>&amp;R&amp;"Arial Narrow,обычный"&amp;8Лист &amp;P из &amp;N</oddFooter>
      </headerFooter>
    </customSheetView>
    <customSheetView guid="{D8CBB260-8D05-11D7-88E1-00C0268016AF}" scale="120" showPageBreaks="1" showRuler="0">
      <pane xSplit="2" ySplit="4" topLeftCell="C5" activePane="bottomRight" state="frozenSplit"/>
      <selection pane="bottomRight" activeCell="A4" sqref="A4"/>
      <pageMargins left="0.42" right="0.17" top="0.23" bottom="0.28000000000000003" header="0.15748031496062992" footer="0.17"/>
      <pageSetup paperSize="9" orientation="landscape" blackAndWhite="1" horizontalDpi="4294967292" verticalDpi="4294967292" r:id="rId20"/>
      <headerFooter alignWithMargins="0">
        <oddFooter>&amp;R&amp;"Arial Narrow,обычный"&amp;8Лист &amp;P из &amp;N</oddFooter>
      </headerFooter>
    </customSheetView>
    <customSheetView guid="{E64E5F61-FD5E-11DA-AA5B-0004761D6C8E}" fitToPage="1" printArea="1" hiddenRows="1" showRuler="0">
      <pane xSplit="2" ySplit="4" topLeftCell="C107" activePane="bottomRight" state="frozenSplit"/>
      <selection pane="bottomRight" activeCell="D112" sqref="D112"/>
      <rowBreaks count="96" manualBreakCount="96">
        <brk id="13" max="13" man="1"/>
        <brk id="14" max="16383" man="1"/>
        <brk id="16" max="16383" man="1"/>
        <brk id="21" max="13" man="1"/>
        <brk id="26" max="13" man="1"/>
        <brk id="27" max="16383" man="1"/>
        <brk id="28" max="16383" man="1"/>
        <brk id="29" max="16383" man="1"/>
        <brk id="30" max="16383" man="1"/>
        <brk id="38" max="13" man="1"/>
        <brk id="40" max="13" man="1"/>
        <brk id="42" max="13" man="1"/>
        <brk id="43" max="16383" man="1"/>
        <brk id="44" max="16383" man="1"/>
        <brk id="45" max="16" man="1"/>
        <brk id="46" max="13" man="1"/>
        <brk id="47" max="16383" man="1"/>
        <brk id="48" max="13" man="1"/>
        <brk id="49" max="13" man="1"/>
        <brk id="51" max="16383" man="1"/>
        <brk id="52" max="16383" man="1"/>
        <brk id="53" max="16" man="1"/>
        <brk id="54" max="16383" man="1"/>
        <brk id="57" max="13" man="1"/>
        <brk id="61" max="16383" man="1"/>
        <brk id="62" max="16383" man="1"/>
        <brk id="63" max="16383" man="1"/>
        <brk id="65" max="16" man="1"/>
        <brk id="66" max="13" man="1"/>
        <brk id="67" max="13" man="1"/>
        <brk id="68" max="13" man="1"/>
        <brk id="69" max="13" man="1"/>
        <brk id="70" max="16383" man="1"/>
        <brk id="71" max="13" man="1"/>
        <brk id="73" max="16383" man="1"/>
        <brk id="75" max="16383" man="1"/>
        <brk id="76" max="13" man="1"/>
        <brk id="78" max="13" man="1"/>
        <brk id="80" max="13" man="1"/>
        <brk id="81" max="16383" man="1"/>
        <brk id="82" max="13" man="1"/>
        <brk id="83" max="13" man="1"/>
        <brk id="84" max="16383" man="1"/>
        <brk id="85" max="13" man="1"/>
        <brk id="86" max="16383" man="1"/>
        <brk id="88" max="13" man="1"/>
        <brk id="90" max="13" man="1"/>
        <brk id="91" max="16383" man="1"/>
        <brk id="92" max="13" man="1"/>
        <brk id="93" max="16" man="1"/>
        <brk id="94" max="16383" man="1"/>
        <brk id="95" max="13" man="1"/>
        <brk id="96" max="16383" man="1"/>
        <brk id="98" max="16383" man="1"/>
        <brk id="99" max="13" man="1"/>
        <brk id="100" max="16383" man="1"/>
        <brk id="101" max="16383" man="1"/>
        <brk id="103" max="13" man="1"/>
        <brk id="104" max="16383" man="1"/>
        <brk id="105" max="16383" man="1"/>
        <brk id="106" max="13" man="1"/>
        <brk id="107" max="13" man="1"/>
        <brk id="111" max="13" man="1"/>
        <brk id="116" max="13" man="1"/>
        <brk id="118" max="13" man="1"/>
        <brk id="123" max="13" man="1"/>
        <brk id="126" max="13" man="1"/>
        <brk id="133" max="16383" man="1"/>
        <brk id="134" max="13" man="1"/>
        <brk id="137" max="16383" man="1"/>
        <brk id="139" max="16383" man="1"/>
        <brk id="143" max="13" man="1"/>
        <brk id="146" max="13" man="1"/>
        <brk id="147" max="13" man="1"/>
        <brk id="148" max="16383" man="1"/>
        <brk id="150" max="13" man="1"/>
        <brk id="151" max="13" man="1"/>
        <brk id="154" max="13" man="1"/>
        <brk id="156" max="13" man="1"/>
        <brk id="161" max="13" man="1"/>
        <brk id="163" max="13" man="1"/>
        <brk id="166" max="13" man="1"/>
        <brk id="167" max="13" man="1"/>
        <brk id="169" max="16383" man="1"/>
        <brk id="172" max="16383" man="1"/>
        <brk id="175" max="13" man="1"/>
        <brk id="176" max="13" man="1"/>
        <brk id="177" max="13" man="1"/>
        <brk id="178" max="13" man="1"/>
        <brk id="179" max="13" man="1"/>
        <brk id="182" max="13" man="1"/>
        <brk id="189" max="13" man="1"/>
        <brk id="193" max="13" man="1"/>
        <brk id="200" max="16383" man="1"/>
        <brk id="201" max="16383" man="1"/>
        <brk id="205" max="16383" man="1"/>
      </rowBreaks>
      <pageMargins left="0.27559055118110237" right="0.19685039370078741" top="0.31496062992125984" bottom="0.39370078740157483" header="0.15748031496062992" footer="0.19685039370078741"/>
      <pageSetup paperSize="9" fitToHeight="14" orientation="landscape" blackAndWhite="1" horizontalDpi="4294967292" verticalDpi="4294967292" r:id="rId21"/>
      <headerFooter alignWithMargins="0">
        <oddFooter>&amp;R&amp;"Arial Narrow,обычный"&amp;8Лист &amp;P из &amp;N</oddFooter>
      </headerFooter>
    </customSheetView>
    <customSheetView guid="{CFB674C1-F40C-43C9-AC2B-719C7269531B}" showPageBreaks="1" fitToPage="1" printArea="1" hiddenRows="1" showRuler="0">
      <pane xSplit="2" ySplit="4" topLeftCell="C17" activePane="bottomRight" state="frozenSplit"/>
      <selection pane="bottomRight" activeCell="K17" sqref="K17"/>
      <rowBreaks count="98" manualBreakCount="98">
        <brk id="13" max="13" man="1"/>
        <brk id="14" max="16383" man="1"/>
        <brk id="15" max="13" man="1"/>
        <brk id="16" max="16383" man="1"/>
        <brk id="21" max="13" man="1"/>
        <brk id="26" max="13" man="1"/>
        <brk id="27" max="16383" man="1"/>
        <brk id="28" max="16383" man="1"/>
        <brk id="29" max="16383" man="1"/>
        <brk id="30" max="16383" man="1"/>
        <brk id="38" max="13" man="1"/>
        <brk id="40" max="13" man="1"/>
        <brk id="42" max="13" man="1"/>
        <brk id="43" max="16383" man="1"/>
        <brk id="44" max="16383" man="1"/>
        <brk id="45" max="16" man="1"/>
        <brk id="46" max="13" man="1"/>
        <brk id="47" max="16383" man="1"/>
        <brk id="48" max="13" man="1"/>
        <brk id="49" max="13" man="1"/>
        <brk id="51" max="16383" man="1"/>
        <brk id="52" max="16383" man="1"/>
        <brk id="53" max="16" man="1"/>
        <brk id="54" max="16383" man="1"/>
        <brk id="55" max="13" man="1"/>
        <brk id="57" max="13" man="1"/>
        <brk id="61" max="16383" man="1"/>
        <brk id="62" max="16383" man="1"/>
        <brk id="63" max="16383" man="1"/>
        <brk id="65" max="16" man="1"/>
        <brk id="66" max="13" man="1"/>
        <brk id="67" max="13" man="1"/>
        <brk id="68" max="13" man="1"/>
        <brk id="69" max="13" man="1"/>
        <brk id="70" max="16383" man="1"/>
        <brk id="71" max="13" man="1"/>
        <brk id="73" max="16383" man="1"/>
        <brk id="75" max="16383" man="1"/>
        <brk id="76" max="13" man="1"/>
        <brk id="78" max="13" man="1"/>
        <brk id="80" max="13" man="1"/>
        <brk id="81" max="16383" man="1"/>
        <brk id="82" max="13" man="1"/>
        <brk id="83" max="13" man="1"/>
        <brk id="84" max="16383" man="1"/>
        <brk id="85" max="13" man="1"/>
        <brk id="86" max="16383" man="1"/>
        <brk id="88" max="13" man="1"/>
        <brk id="90" max="13" man="1"/>
        <brk id="91" max="16383" man="1"/>
        <brk id="92" max="13" man="1"/>
        <brk id="93" max="16" man="1"/>
        <brk id="94" max="16383" man="1"/>
        <brk id="95" max="13" man="1"/>
        <brk id="96" max="16383" man="1"/>
        <brk id="98" max="16383" man="1"/>
        <brk id="99" max="13" man="1"/>
        <brk id="100" max="16383" man="1"/>
        <brk id="101" max="16383" man="1"/>
        <brk id="103" max="13" man="1"/>
        <brk id="104" max="16383" man="1"/>
        <brk id="105" max="16383" man="1"/>
        <brk id="106" max="13" man="1"/>
        <brk id="107" max="13" man="1"/>
        <brk id="111" max="13" man="1"/>
        <brk id="116" max="13" man="1"/>
        <brk id="118" max="13" man="1"/>
        <brk id="123" max="13" man="1"/>
        <brk id="126" max="13" man="1"/>
        <brk id="133" max="16383" man="1"/>
        <brk id="134" max="13" man="1"/>
        <brk id="137" max="16383" man="1"/>
        <brk id="139" max="16383" man="1"/>
        <brk id="143" max="13" man="1"/>
        <brk id="146" max="13" man="1"/>
        <brk id="147" max="13" man="1"/>
        <brk id="148" max="16383" man="1"/>
        <brk id="150" max="13" man="1"/>
        <brk id="151" max="13" man="1"/>
        <brk id="154" max="13" man="1"/>
        <brk id="156" max="13" man="1"/>
        <brk id="161" max="13" man="1"/>
        <brk id="163" max="13" man="1"/>
        <brk id="166" max="13" man="1"/>
        <brk id="167" max="13" man="1"/>
        <brk id="169" max="16383" man="1"/>
        <brk id="172" max="16383" man="1"/>
        <brk id="175" max="13" man="1"/>
        <brk id="176" max="13" man="1"/>
        <brk id="177" max="13" man="1"/>
        <brk id="178" max="13" man="1"/>
        <brk id="179" max="13" man="1"/>
        <brk id="182" max="13" man="1"/>
        <brk id="189" max="13" man="1"/>
        <brk id="193" max="13" man="1"/>
        <brk id="200" max="16383" man="1"/>
        <brk id="201" max="16383" man="1"/>
        <brk id="205" max="16383" man="1"/>
      </rowBreaks>
      <pageMargins left="0.27559055118110237" right="0.19685039370078741" top="0.31496062992125984" bottom="0.39370078740157483" header="0.15748031496062992" footer="0.19685039370078741"/>
      <pageSetup paperSize="9" scale="99" fitToHeight="14" orientation="landscape" blackAndWhite="1" horizontalDpi="4294967292" verticalDpi="4294967292" r:id="rId22"/>
      <headerFooter alignWithMargins="0">
        <oddFooter>&amp;R&amp;"Arial Narrow,обычный"&amp;8Лист &amp;P из &amp;N</oddFooter>
      </headerFooter>
    </customSheetView>
    <customSheetView guid="{14B9A1CF-2355-4181-A84E-C897271F378C}" scale="130" showPageBreaks="1" printArea="1" hiddenRows="1" view="pageBreakPreview" showRuler="0" topLeftCell="A92">
      <selection activeCell="C83" sqref="C83"/>
      <pageMargins left="0.27559055118110237" right="0.19685039370078741" top="0.31496062992125984" bottom="0.39370078740157483" header="0.15748031496062992" footer="0.19685039370078741"/>
      <pageSetup paperSize="9" scale="75" fitToHeight="11" orientation="landscape" blackAndWhite="1" horizontalDpi="4294967292" verticalDpi="4294967292" r:id="rId23"/>
      <headerFooter alignWithMargins="0">
        <oddFooter>&amp;R&amp;"Arial Narrow,обычный"&amp;8Лист &amp;P из &amp;N</oddFooter>
      </headerFooter>
    </customSheetView>
    <customSheetView guid="{7BE5A02B-F350-49A6-9913-9C71C08559EF}" showPageBreaks="1" fitToPage="1" hiddenRows="1" showRuler="0" topLeftCell="B1">
      <pane ySplit="4" topLeftCell="A165" activePane="bottomLeft" state="frozen"/>
      <selection pane="bottomLeft" activeCell="O192" sqref="O192"/>
      <rowBreaks count="114" manualBreakCount="114">
        <brk id="13" max="16383" man="1"/>
        <brk id="16" max="16383" man="1"/>
        <brk id="19" max="16383" man="1"/>
        <brk id="20" max="16383" man="1"/>
        <brk id="24" max="16383" man="1"/>
        <brk id="28" max="13" man="1"/>
        <brk id="29" max="13" man="1"/>
        <brk id="30" max="16383" man="1"/>
        <brk id="31" max="16383" man="1"/>
        <brk id="38" max="16383" man="1"/>
        <brk id="39" max="16383" man="1"/>
        <brk id="40" max="16383" man="1"/>
        <brk id="41" max="16383" man="1"/>
        <brk id="42" max="16383" man="1"/>
        <brk id="43" max="16383" man="1"/>
        <brk id="49" max="16383" man="1"/>
        <brk id="50" max="16383" man="1"/>
        <brk id="53" max="16383" man="1"/>
        <brk id="54" max="16383" man="1"/>
        <brk id="55" max="16383" man="1"/>
        <brk id="56" max="16383" man="1"/>
        <brk id="57" max="16383" man="1"/>
        <brk id="58" max="16383" man="1"/>
        <brk id="62" max="16383" man="1"/>
        <brk id="65" max="16383" man="1"/>
        <brk id="69" max="13" man="1"/>
        <brk id="70" max="16383" man="1"/>
        <brk id="71" max="16383" man="1"/>
        <brk id="72" max="16383" man="1"/>
        <brk id="73" max="16383" man="1"/>
        <brk id="74" max="16383" man="1"/>
        <brk id="75" max="16383" man="1"/>
        <brk id="78" max="16383" man="1"/>
        <brk id="83" max="16383" man="1"/>
        <brk id="84" max="16383" man="1"/>
        <brk id="85" max="16383" man="1"/>
        <brk id="86" max="16383" man="1"/>
        <brk id="87" max="16383" man="1"/>
        <brk id="90" max="16383" man="1"/>
        <brk id="92" max="16383" man="1"/>
        <brk id="93" max="16383" man="1"/>
        <brk id="94" max="16383" man="1"/>
        <brk id="96" max="16383" man="1"/>
        <brk id="100" max="16383" man="1"/>
        <brk id="101" max="16383" man="1"/>
        <brk id="102" max="16383" man="1"/>
        <brk id="104" max="13" man="1"/>
        <brk id="105" max="16383" man="1"/>
        <brk id="106" max="16383" man="1"/>
        <brk id="107" max="16383" man="1"/>
        <brk id="108" max="16383" man="1"/>
        <brk id="109" max="16383" man="1"/>
        <brk id="110" max="13" man="1"/>
        <brk id="111" max="16383" man="1"/>
        <brk id="112" max="16383" man="1"/>
        <brk id="113" max="16383" man="1"/>
        <brk id="114" max="16383" man="1"/>
        <brk id="115" max="16383" man="1"/>
        <brk id="119" max="16383" man="1"/>
        <brk id="121" max="16383" man="1"/>
        <brk id="122" max="16383" man="1"/>
        <brk id="124" max="16383" man="1"/>
        <brk id="125" max="16383" man="1"/>
        <brk id="126" max="13" man="1"/>
        <brk id="127" max="16383" man="1"/>
        <brk id="131" max="13" man="1"/>
        <brk id="133" max="16383" man="1"/>
        <brk id="136" max="16383" man="1"/>
        <brk id="137" max="16383" man="1"/>
        <brk id="139" max="16383" man="1"/>
        <brk id="140" max="16383" man="1"/>
        <brk id="145" max="16383" man="1"/>
        <brk id="146" max="16383" man="1"/>
        <brk id="148" max="16383" man="1"/>
        <brk id="149" max="16383" man="1"/>
        <brk id="153" max="16383" man="1"/>
        <brk id="154" max="16383" man="1"/>
        <brk id="161" max="16383" man="1"/>
        <brk id="162" max="16383" man="1"/>
        <brk id="163" max="16383" man="1"/>
        <brk id="165" max="16383" man="1"/>
        <brk id="166" max="16383" man="1"/>
        <brk id="170" max="16383" man="1"/>
        <brk id="174" max="16383" man="1"/>
        <brk id="175" max="16383" man="1"/>
        <brk id="181" max="16383" man="1"/>
        <brk id="182" max="16383" man="1"/>
        <brk id="183" max="16383" man="1"/>
        <brk id="184" max="16383" man="1"/>
        <brk id="187" max="13" man="1"/>
        <brk id="191" max="16383" man="1"/>
        <brk id="192" max="16383" man="1"/>
        <brk id="193" max="16383" man="1"/>
        <brk id="197" max="16383" man="1"/>
        <brk id="198" max="16383" man="1"/>
        <brk id="201" max="16383" man="1"/>
        <brk id="204" max="16383" man="1"/>
        <brk id="206" max="16383" man="1"/>
        <brk id="207" max="16383" man="1"/>
        <brk id="210" max="16383" man="1"/>
        <brk id="211" max="16383" man="1"/>
        <brk id="212" max="16383" man="1"/>
        <brk id="215" max="16383" man="1"/>
        <brk id="216" max="16383" man="1"/>
        <brk id="217" max="16383" man="1"/>
        <brk id="218" max="16383" man="1"/>
        <brk id="219" max="16383" man="1"/>
        <brk id="222" max="16383" man="1"/>
        <brk id="223" max="16383" man="1"/>
        <brk id="225" max="16383" man="1"/>
        <brk id="226" max="16383" man="1"/>
        <brk id="239" max="16383" man="1"/>
        <brk id="240" max="16383" man="1"/>
        <brk id="243" max="16383" man="1"/>
      </rowBreaks>
      <pageMargins left="0.27559055118110237" right="0.15748031496062992" top="0.31496062992125984" bottom="0.39370078740157483" header="0.15748031496062992" footer="0.19685039370078741"/>
      <pageSetup paperSize="9" scale="84" fitToHeight="13" orientation="landscape" blackAndWhite="1" horizontalDpi="4294967292" verticalDpi="4294967292" r:id="rId24"/>
      <headerFooter alignWithMargins="0">
        <oddFooter>&amp;R&amp;"Arial Narrow,обычный"&amp;8Лист &amp;P из &amp;N</oddFooter>
      </headerFooter>
    </customSheetView>
    <customSheetView guid="{D467516B-79C5-4C0A-A5E2-1E73FB77BFFC}" showPageBreaks="1" fitToPage="1" showRuler="0">
      <pane xSplit="2" ySplit="4" topLeftCell="C89" activePane="bottomRight" state="frozenSplit"/>
      <selection pane="bottomRight" activeCell="D107" sqref="D107"/>
      <rowBreaks count="74" manualBreakCount="74">
        <brk id="13" max="13" man="1"/>
        <brk id="14" max="16383" man="1"/>
        <brk id="16" max="16383" man="1"/>
        <brk id="18" max="16383" man="1"/>
        <brk id="22" max="16383" man="1"/>
        <brk id="23" max="13" man="1"/>
        <brk id="24" max="16383" man="1"/>
        <brk id="25" max="16383" man="1"/>
        <brk id="26" max="16383" man="1"/>
        <brk id="27" max="16383" man="1"/>
        <brk id="28" max="16383" man="1"/>
        <brk id="29" max="16383" man="1"/>
        <brk id="30" max="16383" man="1"/>
        <brk id="31" max="16383" man="1"/>
        <brk id="32" max="16383" man="1"/>
        <brk id="33" max="16383" man="1"/>
        <brk id="35" max="16383" man="1"/>
        <brk id="36" max="16383" man="1"/>
        <brk id="37" max="16383" man="1"/>
        <brk id="38" max="16383" man="1"/>
        <brk id="39" max="13" man="1"/>
        <brk id="40" max="16383" man="1"/>
        <brk id="42" max="16383" man="1"/>
        <brk id="43" max="16383" man="1"/>
        <brk id="44" max="16383" man="1"/>
        <brk id="45" max="16383" man="1"/>
        <brk id="46" max="16383" man="1"/>
        <brk id="47" max="16383" man="1"/>
        <brk id="48" max="16383" man="1"/>
        <brk id="49" max="16383" man="1"/>
        <brk id="50" max="16383" man="1"/>
        <brk id="51" max="13" man="1"/>
        <brk id="52" max="16383" man="1"/>
        <brk id="56" max="13" man="1"/>
        <brk id="58" max="10" man="1"/>
        <brk id="59" max="16383" man="1"/>
        <brk id="62" max="16383" man="1"/>
        <brk id="73" max="13" man="1"/>
        <brk id="74" max="13" man="1"/>
        <brk id="76" max="13" man="1"/>
        <brk id="80" max="13" man="1"/>
        <brk id="81" max="16383" man="1"/>
        <brk id="85" max="16383" man="1"/>
        <brk id="86" max="16383" man="1"/>
        <brk id="87" max="16383" man="1"/>
        <brk id="88" max="13" man="1"/>
        <brk id="91" max="16383" man="1"/>
        <brk id="92" max="13" man="1"/>
        <brk id="94" max="13" man="1"/>
        <brk id="95" max="16383" man="1"/>
        <brk id="96" max="16383" man="1"/>
        <brk id="97" max="16383" man="1"/>
        <brk id="98" max="16383" man="1"/>
        <brk id="100" max="16383" man="1"/>
        <brk id="101" max="13" man="1"/>
        <brk id="107" max="10" man="1"/>
        <brk id="108" max="16383" man="1"/>
        <brk id="109" max="13" man="1"/>
        <brk id="110" max="16383" man="1"/>
        <brk id="112" max="13" man="1"/>
        <brk id="114" max="16383" man="1"/>
        <brk id="119" max="16383" man="1"/>
        <brk id="120" max="16383" man="1"/>
        <brk id="122" max="16383" man="1"/>
        <brk id="124" max="16383" man="1"/>
        <brk id="134" max="10" man="1"/>
        <brk id="135" max="16383" man="1"/>
        <brk id="136" max="16383" man="1"/>
        <brk id="138" max="10" man="1"/>
        <brk id="142" max="16383" man="1"/>
        <brk id="148" max="16383" man="1"/>
        <brk id="165" max="16383" man="1"/>
        <brk id="166" max="16383" man="1"/>
        <brk id="179" max="16383" man="1"/>
      </rowBreaks>
      <pageMargins left="0.27559055118110237" right="0.19685039370078741" top="0.33" bottom="0.4" header="0.15748031496062992" footer="0.19685039370078741"/>
      <pageSetup paperSize="9" scale="92" fitToHeight="13" orientation="landscape" blackAndWhite="1" horizontalDpi="4294967292" verticalDpi="4294967292" r:id="rId25"/>
      <headerFooter alignWithMargins="0">
        <oddFooter>&amp;R&amp;"Arial Narrow,обычный"&amp;8Лист &amp;P из &amp;N</oddFooter>
      </headerFooter>
    </customSheetView>
    <customSheetView guid="{6B5A71DB-8104-43F2-BE21-9362D50D2638}" fitToPage="1" printArea="1" hiddenRows="1" view="pageBreakPreview" showRuler="0">
      <pane ySplit="5" topLeftCell="A133" activePane="bottomLeft" state="frozenSplit"/>
      <selection pane="bottomLeft" activeCell="D57" sqref="D57"/>
      <rowBreaks count="60" manualBreakCount="60">
        <brk id="13" max="16383" man="1"/>
        <brk id="18" max="12" man="1"/>
        <brk id="21" max="12" man="1"/>
        <brk id="23" max="12" man="1"/>
        <brk id="26" max="12" man="1"/>
        <brk id="28" max="16383" man="1"/>
        <brk id="42" max="12" man="1"/>
        <brk id="43" max="12" man="1"/>
        <brk id="44" max="12" man="1"/>
        <brk id="45" max="12" man="1"/>
        <brk id="46" max="12" man="1"/>
        <brk id="47" max="12" man="1"/>
        <brk id="51" max="12" man="1"/>
        <brk id="63" max="12" man="1"/>
        <brk id="64" max="12" man="1"/>
        <brk id="67" max="12" man="1"/>
        <brk id="76" max="16383" man="1"/>
        <brk id="80" max="12" man="1"/>
        <brk id="81" max="16383" man="1"/>
        <brk id="84" max="12" man="1"/>
        <brk id="92" max="12" man="1"/>
        <brk id="129" max="12" man="1"/>
        <brk id="137" max="12" man="1"/>
        <brk id="138" max="12" man="1"/>
        <brk id="140" max="16383" man="1"/>
        <brk id="143" max="12" man="1"/>
        <brk id="144" max="12" man="1"/>
        <brk id="147" max="16383" man="1"/>
        <brk id="148" max="16383" man="1"/>
        <brk id="151" max="13" man="1"/>
        <brk id="152" max="16383" man="1"/>
        <brk id="153" max="13" man="1"/>
        <brk id="155" max="13" man="1"/>
        <brk id="158" max="13" man="1"/>
        <brk id="159" max="13" man="1"/>
        <brk id="161" max="13" man="1"/>
        <brk id="162" max="13" man="1"/>
        <brk id="169" max="13" man="1"/>
        <brk id="175" max="13" man="1"/>
        <brk id="176" max="13" man="1"/>
        <brk id="177" max="13" man="1"/>
        <brk id="180" max="13" man="1"/>
        <brk id="181" max="16383" man="1"/>
        <brk id="184" max="13" man="1"/>
        <brk id="186" max="16383" man="1"/>
        <brk id="188" max="16383" man="1"/>
        <brk id="189" max="13" man="1"/>
        <brk id="190" max="13" man="1"/>
        <brk id="191" max="13" man="1"/>
        <brk id="197" max="13" man="1"/>
        <brk id="199" max="13" man="1"/>
        <brk id="204" max="13" man="1"/>
        <brk id="206" max="13" man="1"/>
        <brk id="209" max="13" man="1"/>
        <brk id="211" max="13" man="1"/>
        <brk id="219" max="13" man="1"/>
        <brk id="220" max="16383" man="1"/>
        <brk id="228" max="13" man="1"/>
        <brk id="232" max="13" man="1"/>
        <brk id="240" max="13" man="1"/>
      </rowBreaks>
      <pageMargins left="0.27559055118110237" right="0.19685039370078741" top="0.31496062992125984" bottom="0.19685039370078741" header="0.15748031496062992" footer="0.19685039370078741"/>
      <pageSetup paperSize="9" scale="87" fitToHeight="14" orientation="landscape" blackAndWhite="1" horizontalDpi="4294967292" verticalDpi="4294967292" r:id="rId26"/>
      <headerFooter alignWithMargins="0">
        <oddFooter>&amp;R&amp;"Arial Narrow,обычный"&amp;8Лист &amp;P из &amp;N</oddFooter>
      </headerFooter>
    </customSheetView>
    <customSheetView guid="{08EF82CC-B73D-4976-854E-2FADDE1EDAB4}" scale="110" fitToPage="1" showRuler="0">
      <pane ySplit="5" topLeftCell="A108" activePane="bottomLeft" state="frozenSplit"/>
      <selection pane="bottomLeft" activeCell="G116" sqref="G116"/>
      <rowBreaks count="66" manualBreakCount="66">
        <brk id="13" max="16383" man="1"/>
        <brk id="18" max="12" man="1"/>
        <brk id="21" max="12" man="1"/>
        <brk id="23" max="12" man="1"/>
        <brk id="28" max="12" man="1"/>
        <brk id="34" max="16383" man="1"/>
        <brk id="43" max="12" man="1"/>
        <brk id="44" max="12" man="1"/>
        <brk id="45" max="12" man="1"/>
        <brk id="46" max="12" man="1"/>
        <brk id="47" max="16383" man="1"/>
        <brk id="48" max="12" man="1"/>
        <brk id="49" max="12" man="1"/>
        <brk id="51" max="12" man="1"/>
        <brk id="54" max="12" man="1"/>
        <brk id="55" max="12" man="1"/>
        <brk id="59" max="12" man="1"/>
        <brk id="75" max="12" man="1"/>
        <brk id="76" max="12" man="1"/>
        <brk id="77" max="12" man="1"/>
        <brk id="80" max="12" man="1"/>
        <brk id="89" max="16383" man="1"/>
        <brk id="97" max="12" man="1"/>
        <brk id="98" max="16383" man="1"/>
        <brk id="101" max="12" man="1"/>
        <brk id="107" max="12" man="1"/>
        <brk id="108" max="12" man="1"/>
        <brk id="168" max="12" man="1"/>
        <brk id="176" max="12" man="1"/>
        <brk id="177" max="12" man="1"/>
        <brk id="178" max="16383" man="1"/>
        <brk id="180" max="12" man="1"/>
        <brk id="181" max="12" man="1"/>
        <brk id="184" max="16383" man="1"/>
        <brk id="185" max="16383" man="1"/>
        <brk id="188" max="13" man="1"/>
        <brk id="189" max="16383" man="1"/>
        <brk id="190" max="13" man="1"/>
        <brk id="192" max="13" man="1"/>
        <brk id="195" max="13" man="1"/>
        <brk id="196" max="13" man="1"/>
        <brk id="198" max="13" man="1"/>
        <brk id="199" max="13" man="1"/>
        <brk id="206" max="13" man="1"/>
        <brk id="212" max="13" man="1"/>
        <brk id="213" max="13" man="1"/>
        <brk id="214" max="13" man="1"/>
        <brk id="217" max="13" man="1"/>
        <brk id="218" max="16383" man="1"/>
        <brk id="221" max="13" man="1"/>
        <brk id="223" max="16383" man="1"/>
        <brk id="225" max="16383" man="1"/>
        <brk id="226" max="13" man="1"/>
        <brk id="227" max="13" man="1"/>
        <brk id="228" max="13" man="1"/>
        <brk id="234" max="13" man="1"/>
        <brk id="236" max="13" man="1"/>
        <brk id="241" max="13" man="1"/>
        <brk id="243" max="13" man="1"/>
        <brk id="246" max="13" man="1"/>
        <brk id="248" max="13" man="1"/>
        <brk id="256" max="13" man="1"/>
        <brk id="257" max="16383" man="1"/>
        <brk id="265" max="13" man="1"/>
        <brk id="269" max="13" man="1"/>
        <brk id="277" max="13" man="1"/>
      </rowBreaks>
      <pageMargins left="0.27559055118110237" right="0.19685039370078741" top="0.31496062992125984" bottom="0.39370078740157483" header="0.15748031496062992" footer="0.19685039370078741"/>
      <pageSetup paperSize="9" scale="91" fitToHeight="20" orientation="landscape" blackAndWhite="1" horizontalDpi="4294967292" verticalDpi="4294967292" r:id="rId27"/>
      <headerFooter alignWithMargins="0">
        <oddFooter>&amp;R&amp;"Arial Narrow,обычный"&amp;8Лист &amp;P из &amp;N</oddFooter>
      </headerFooter>
    </customSheetView>
    <customSheetView guid="{0BD4437E-22A9-4FBD-A5E2-5BE85718F571}" scale="110" fitToPage="1" printArea="1" showRuler="0">
      <pane ySplit="5" topLeftCell="A54" activePane="bottomLeft" state="frozenSplit"/>
      <selection pane="bottomLeft" activeCell="E4" sqref="E4"/>
      <rowBreaks count="66" manualBreakCount="66">
        <brk id="13" max="16383" man="1"/>
        <brk id="18" max="12" man="1"/>
        <brk id="21" max="12" man="1"/>
        <brk id="23" max="12" man="1"/>
        <brk id="28" max="12" man="1"/>
        <brk id="34" max="16383" man="1"/>
        <brk id="43" max="12" man="1"/>
        <brk id="44" max="12" man="1"/>
        <brk id="45" max="12" man="1"/>
        <brk id="46" max="12" man="1"/>
        <brk id="47" max="16383" man="1"/>
        <brk id="48" max="12" man="1"/>
        <brk id="49" max="12" man="1"/>
        <brk id="51" max="12" man="1"/>
        <brk id="54" max="12" man="1"/>
        <brk id="55" max="12" man="1"/>
        <brk id="59" max="12" man="1"/>
        <brk id="75" max="12" man="1"/>
        <brk id="76" max="12" man="1"/>
        <brk id="77" max="12" man="1"/>
        <brk id="80" max="12" man="1"/>
        <brk id="89" max="16383" man="1"/>
        <brk id="97" max="12" man="1"/>
        <brk id="98" max="16383" man="1"/>
        <brk id="101" max="12" man="1"/>
        <brk id="107" max="12" man="1"/>
        <brk id="108" max="12" man="1"/>
        <brk id="168" max="12" man="1"/>
        <brk id="176" max="12" man="1"/>
        <brk id="177" max="12" man="1"/>
        <brk id="178" max="16383" man="1"/>
        <brk id="180" max="12" man="1"/>
        <brk id="181" max="12" man="1"/>
        <brk id="184" max="16383" man="1"/>
        <brk id="185" max="16383" man="1"/>
        <brk id="188" max="13" man="1"/>
        <brk id="189" max="16383" man="1"/>
        <brk id="190" max="13" man="1"/>
        <brk id="192" max="13" man="1"/>
        <brk id="195" max="13" man="1"/>
        <brk id="196" max="13" man="1"/>
        <brk id="198" max="13" man="1"/>
        <brk id="199" max="13" man="1"/>
        <brk id="206" max="13" man="1"/>
        <brk id="212" max="13" man="1"/>
        <brk id="213" max="13" man="1"/>
        <brk id="214" max="13" man="1"/>
        <brk id="217" max="13" man="1"/>
        <brk id="218" max="16383" man="1"/>
        <brk id="221" max="13" man="1"/>
        <brk id="223" max="16383" man="1"/>
        <brk id="225" max="16383" man="1"/>
        <brk id="226" max="13" man="1"/>
        <brk id="227" max="13" man="1"/>
        <brk id="228" max="13" man="1"/>
        <brk id="234" max="13" man="1"/>
        <brk id="236" max="13" man="1"/>
        <brk id="241" max="13" man="1"/>
        <brk id="243" max="13" man="1"/>
        <brk id="246" max="13" man="1"/>
        <brk id="248" max="13" man="1"/>
        <brk id="256" max="13" man="1"/>
        <brk id="257" max="16383" man="1"/>
        <brk id="265" max="13" man="1"/>
        <brk id="269" max="13" man="1"/>
        <brk id="277" max="13" man="1"/>
      </rowBreaks>
      <pageMargins left="0.27559055118110237" right="0.19685039370078741" top="0.31496062992125984" bottom="0.39370078740157483" header="0.15748031496062992" footer="0.19685039370078741"/>
      <pageSetup paperSize="9" scale="91" fitToHeight="20" orientation="landscape" blackAndWhite="1" horizontalDpi="4294967292" verticalDpi="4294967292" r:id="rId28"/>
      <headerFooter alignWithMargins="0">
        <oddFooter>&amp;R&amp;"Arial Narrow,обычный"&amp;8Лист &amp;P из &amp;N</oddFooter>
      </headerFooter>
    </customSheetView>
  </customSheetViews>
  <mergeCells count="13">
    <mergeCell ref="M273:M274"/>
    <mergeCell ref="H273:H274"/>
    <mergeCell ref="J273:J274"/>
    <mergeCell ref="K273:K274"/>
    <mergeCell ref="H1:L1"/>
    <mergeCell ref="L273:L274"/>
    <mergeCell ref="A2:K2"/>
    <mergeCell ref="C273:C274"/>
    <mergeCell ref="D273:D274"/>
    <mergeCell ref="G273:G274"/>
    <mergeCell ref="F273:F274"/>
    <mergeCell ref="E273:E274"/>
    <mergeCell ref="I273:I274"/>
  </mergeCells>
  <phoneticPr fontId="0" type="noConversion"/>
  <pageMargins left="0" right="0" top="0" bottom="0" header="0" footer="0"/>
  <pageSetup paperSize="9" scale="78" fitToHeight="11" orientation="landscape" blackAndWhite="1" horizontalDpi="1200" verticalDpi="1200" r:id="rId29"/>
  <headerFooter alignWithMargins="0">
    <oddFooter>&amp;R&amp;"Arial Narrow,обычный"&amp;8Лист &amp;P из &amp;N</oddFooter>
  </headerFooter>
  <rowBreaks count="4" manualBreakCount="4">
    <brk id="109" max="12" man="1"/>
    <brk id="153" max="7" man="1"/>
    <brk id="189" max="12" man="1"/>
    <brk id="24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Анализ бюджета</vt:lpstr>
      <vt:lpstr>Всего_доходов_2003</vt:lpstr>
      <vt:lpstr>Всего_расходов_2003</vt:lpstr>
      <vt:lpstr>'Анализ бюджета'!Заголовки_для_печати</vt:lpstr>
      <vt:lpstr>'Анализ бюджета'!Область_печати</vt:lpstr>
    </vt:vector>
  </TitlesOfParts>
  <Company>Комитет финансов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Бюджетный отдел</dc:creator>
  <cp:lastModifiedBy>РейнгардтЕН</cp:lastModifiedBy>
  <cp:lastPrinted>2025-10-08T05:11:23Z</cp:lastPrinted>
  <dcterms:created xsi:type="dcterms:W3CDTF">1998-04-06T06:06:47Z</dcterms:created>
  <dcterms:modified xsi:type="dcterms:W3CDTF">2025-10-08T05:11:46Z</dcterms:modified>
</cp:coreProperties>
</file>